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E03A36B7-EEFE-4D6A-B9C3-49E11DA72345}" xr6:coauthVersionLast="45" xr6:coauthVersionMax="45" xr10:uidLastSave="{00000000-0000-0000-0000-000000000000}"/>
  <bookViews>
    <workbookView xWindow="-110" yWindow="-110" windowWidth="19420" windowHeight="10420" activeTab="2" xr2:uid="{00000000-000D-0000-FFFF-FFFF00000000}"/>
  </bookViews>
  <sheets>
    <sheet name="რეფ.ზუგდიდი, სარდაფი" sheetId="1" r:id="rId1"/>
    <sheet name="ER სარდაფი" sheetId="3" r:id="rId2"/>
    <sheet name="ემერჯენსის სარემონტო სამუშაოები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4" l="1"/>
  <c r="J59" i="4" l="1"/>
  <c r="H59" i="4"/>
  <c r="F59" i="4"/>
  <c r="D59" i="4"/>
  <c r="J58" i="4"/>
  <c r="H58" i="4"/>
  <c r="F58" i="4"/>
  <c r="J57" i="4"/>
  <c r="H57" i="4"/>
  <c r="F57" i="4"/>
  <c r="D56" i="4"/>
  <c r="J56" i="4" s="1"/>
  <c r="J55" i="4"/>
  <c r="D55" i="4"/>
  <c r="H55" i="4" s="1"/>
  <c r="D54" i="4"/>
  <c r="J54" i="4" s="1"/>
  <c r="D53" i="4"/>
  <c r="J53" i="4" s="1"/>
  <c r="J52" i="4"/>
  <c r="H52" i="4"/>
  <c r="F52" i="4"/>
  <c r="D52" i="4"/>
  <c r="J51" i="4"/>
  <c r="H51" i="4"/>
  <c r="F51" i="4"/>
  <c r="J50" i="4"/>
  <c r="H50" i="4"/>
  <c r="F50" i="4"/>
  <c r="J49" i="4"/>
  <c r="H49" i="4"/>
  <c r="F49" i="4"/>
  <c r="J48" i="4"/>
  <c r="H48" i="4"/>
  <c r="F48" i="4"/>
  <c r="J47" i="4"/>
  <c r="H47" i="4"/>
  <c r="F47" i="4"/>
  <c r="J46" i="4"/>
  <c r="H46" i="4"/>
  <c r="F46" i="4"/>
  <c r="D46" i="4"/>
  <c r="D45" i="4"/>
  <c r="J45" i="4" s="1"/>
  <c r="J44" i="4"/>
  <c r="H44" i="4"/>
  <c r="F44" i="4"/>
  <c r="J43" i="4"/>
  <c r="H43" i="4"/>
  <c r="K43" i="4" s="1"/>
  <c r="F43" i="4"/>
  <c r="J42" i="4"/>
  <c r="K42" i="4" s="1"/>
  <c r="H42" i="4"/>
  <c r="F42" i="4"/>
  <c r="D42" i="4"/>
  <c r="D41" i="4"/>
  <c r="J41" i="4" s="1"/>
  <c r="J40" i="4"/>
  <c r="D40" i="4"/>
  <c r="H40" i="4" s="1"/>
  <c r="J39" i="4"/>
  <c r="H39" i="4"/>
  <c r="F39" i="4"/>
  <c r="J38" i="4"/>
  <c r="H38" i="4"/>
  <c r="F38" i="4"/>
  <c r="D37" i="4"/>
  <c r="F37" i="4" s="1"/>
  <c r="D36" i="4"/>
  <c r="J36" i="4" s="1"/>
  <c r="J35" i="4"/>
  <c r="H35" i="4"/>
  <c r="F35" i="4"/>
  <c r="D35" i="4"/>
  <c r="D34" i="4"/>
  <c r="J34" i="4" s="1"/>
  <c r="J33" i="4"/>
  <c r="H33" i="4"/>
  <c r="K33" i="4" s="1"/>
  <c r="F33" i="4"/>
  <c r="J32" i="4"/>
  <c r="H32" i="4"/>
  <c r="F32" i="4"/>
  <c r="D31" i="4"/>
  <c r="J31" i="4" s="1"/>
  <c r="J30" i="4"/>
  <c r="H30" i="4"/>
  <c r="F30" i="4"/>
  <c r="D30" i="4"/>
  <c r="D29" i="4"/>
  <c r="J29" i="4" s="1"/>
  <c r="J28" i="4"/>
  <c r="H28" i="4"/>
  <c r="F28" i="4"/>
  <c r="J27" i="4"/>
  <c r="H27" i="4"/>
  <c r="F27" i="4"/>
  <c r="J26" i="4"/>
  <c r="D26" i="4"/>
  <c r="H26" i="4" s="1"/>
  <c r="J25" i="4"/>
  <c r="K25" i="4" s="1"/>
  <c r="H25" i="4"/>
  <c r="F25" i="4"/>
  <c r="K24" i="4"/>
  <c r="J24" i="4"/>
  <c r="H24" i="4"/>
  <c r="F24" i="4"/>
  <c r="D23" i="4"/>
  <c r="J23" i="4" s="1"/>
  <c r="D22" i="4"/>
  <c r="J22" i="4" s="1"/>
  <c r="J21" i="4"/>
  <c r="H21" i="4"/>
  <c r="F21" i="4"/>
  <c r="J20" i="4"/>
  <c r="K20" i="4" s="1"/>
  <c r="H20" i="4"/>
  <c r="F20" i="4"/>
  <c r="J19" i="4"/>
  <c r="H19" i="4"/>
  <c r="F19" i="4"/>
  <c r="D19" i="4"/>
  <c r="J18" i="4"/>
  <c r="H18" i="4"/>
  <c r="F18" i="4"/>
  <c r="J17" i="4"/>
  <c r="H17" i="4"/>
  <c r="F17" i="4"/>
  <c r="J16" i="4"/>
  <c r="H16" i="4"/>
  <c r="F16" i="4"/>
  <c r="J15" i="4"/>
  <c r="H15" i="4"/>
  <c r="F15" i="4"/>
  <c r="J14" i="4"/>
  <c r="H14" i="4"/>
  <c r="F14" i="4"/>
  <c r="J13" i="4"/>
  <c r="H13" i="4"/>
  <c r="F13" i="4"/>
  <c r="J12" i="4"/>
  <c r="H12" i="4"/>
  <c r="F12" i="4"/>
  <c r="J11" i="4"/>
  <c r="K11" i="4" s="1"/>
  <c r="H11" i="4"/>
  <c r="F11" i="4"/>
  <c r="J10" i="4"/>
  <c r="H10" i="4"/>
  <c r="F10" i="4"/>
  <c r="H9" i="4"/>
  <c r="F9" i="4"/>
  <c r="K9" i="4" s="1"/>
  <c r="K38" i="4" l="1"/>
  <c r="K10" i="4"/>
  <c r="K12" i="4"/>
  <c r="K13" i="4"/>
  <c r="K14" i="4"/>
  <c r="K15" i="4"/>
  <c r="K16" i="4"/>
  <c r="K17" i="4"/>
  <c r="K18" i="4"/>
  <c r="K19" i="4"/>
  <c r="K21" i="4"/>
  <c r="K28" i="4"/>
  <c r="K39" i="4"/>
  <c r="K51" i="4"/>
  <c r="K58" i="4"/>
  <c r="K59" i="4"/>
  <c r="K57" i="4"/>
  <c r="K52" i="4"/>
  <c r="K50" i="4"/>
  <c r="K49" i="4"/>
  <c r="K48" i="4"/>
  <c r="K35" i="4"/>
  <c r="K32" i="4"/>
  <c r="K30" i="4"/>
  <c r="K27" i="4"/>
  <c r="F23" i="4"/>
  <c r="K23" i="4" s="1"/>
  <c r="F54" i="4"/>
  <c r="H23" i="4"/>
  <c r="F34" i="4"/>
  <c r="H37" i="4"/>
  <c r="H54" i="4"/>
  <c r="F29" i="4"/>
  <c r="H34" i="4"/>
  <c r="J37" i="4"/>
  <c r="K37" i="4" s="1"/>
  <c r="F41" i="4"/>
  <c r="F56" i="4"/>
  <c r="K56" i="4" s="1"/>
  <c r="F22" i="4"/>
  <c r="H29" i="4"/>
  <c r="H60" i="4" s="1"/>
  <c r="K68" i="4" s="1"/>
  <c r="F36" i="4"/>
  <c r="H41" i="4"/>
  <c r="F45" i="4"/>
  <c r="F53" i="4"/>
  <c r="H56" i="4"/>
  <c r="H22" i="4"/>
  <c r="F31" i="4"/>
  <c r="H36" i="4"/>
  <c r="H45" i="4"/>
  <c r="H53" i="4"/>
  <c r="F26" i="4"/>
  <c r="K26" i="4" s="1"/>
  <c r="H31" i="4"/>
  <c r="K31" i="4" s="1"/>
  <c r="F40" i="4"/>
  <c r="K40" i="4" s="1"/>
  <c r="F55" i="4"/>
  <c r="K55" i="4" s="1"/>
  <c r="K54" i="4" l="1"/>
  <c r="K53" i="4"/>
  <c r="K41" i="4"/>
  <c r="K36" i="4"/>
  <c r="K34" i="4"/>
  <c r="F60" i="4"/>
  <c r="K61" i="4" s="1"/>
  <c r="K22" i="4"/>
  <c r="K29" i="4"/>
  <c r="J60" i="4"/>
  <c r="K60" i="4" l="1"/>
  <c r="K62" i="4" s="1"/>
  <c r="K63" i="4" s="1"/>
  <c r="K64" i="4" s="1"/>
  <c r="K65" i="4" s="1"/>
  <c r="K66" i="4" s="1"/>
  <c r="K67" i="4" s="1"/>
  <c r="K69" i="4" s="1"/>
  <c r="K70" i="4" s="1"/>
  <c r="K71" i="4" s="1"/>
  <c r="J4" i="4" s="1"/>
  <c r="J8" i="3"/>
  <c r="J9" i="3"/>
  <c r="J10" i="3"/>
  <c r="J11" i="3"/>
  <c r="F50" i="1"/>
  <c r="F49" i="1"/>
  <c r="F17" i="1"/>
  <c r="H8" i="1"/>
  <c r="F8" i="1"/>
  <c r="F15" i="1"/>
  <c r="K20" i="1" l="1"/>
  <c r="J9" i="1"/>
  <c r="J10" i="1"/>
  <c r="K10" i="1" s="1"/>
  <c r="J12" i="1"/>
  <c r="K12" i="1" s="1"/>
  <c r="J13" i="1"/>
  <c r="J14" i="1"/>
  <c r="J15" i="1"/>
  <c r="K15" i="1" s="1"/>
  <c r="J16" i="1"/>
  <c r="J18" i="1"/>
  <c r="J19" i="1"/>
  <c r="J20" i="1"/>
  <c r="J21" i="1"/>
  <c r="J22" i="1"/>
  <c r="J23" i="1"/>
  <c r="J24" i="1"/>
  <c r="J25" i="1"/>
  <c r="J26" i="1"/>
  <c r="J27" i="1"/>
  <c r="K27" i="1" s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8" i="1"/>
  <c r="J49" i="1"/>
  <c r="J50" i="1"/>
  <c r="K50" i="1" s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70" i="1"/>
  <c r="J71" i="1"/>
  <c r="J72" i="1"/>
  <c r="J73" i="1"/>
  <c r="J74" i="1"/>
  <c r="K74" i="1" s="1"/>
  <c r="J75" i="1"/>
  <c r="J76" i="1"/>
  <c r="J77" i="1"/>
  <c r="J78" i="1"/>
  <c r="J79" i="1"/>
  <c r="J80" i="1"/>
  <c r="J81" i="1"/>
  <c r="H9" i="1"/>
  <c r="H14" i="1"/>
  <c r="H15" i="1"/>
  <c r="H16" i="1"/>
  <c r="K16" i="1" s="1"/>
  <c r="H18" i="1"/>
  <c r="H19" i="1"/>
  <c r="H20" i="1"/>
  <c r="H21" i="1"/>
  <c r="H22" i="1"/>
  <c r="H23" i="1"/>
  <c r="H24" i="1"/>
  <c r="H25" i="1"/>
  <c r="H26" i="1"/>
  <c r="H27" i="1"/>
  <c r="H29" i="1"/>
  <c r="K29" i="1" s="1"/>
  <c r="H30" i="1"/>
  <c r="H31" i="1"/>
  <c r="H32" i="1"/>
  <c r="H33" i="1"/>
  <c r="H34" i="1"/>
  <c r="H35" i="1"/>
  <c r="H36" i="1"/>
  <c r="H37" i="1"/>
  <c r="K37" i="1" s="1"/>
  <c r="H38" i="1"/>
  <c r="H39" i="1"/>
  <c r="H40" i="1"/>
  <c r="H41" i="1"/>
  <c r="H42" i="1"/>
  <c r="H43" i="1"/>
  <c r="H44" i="1"/>
  <c r="H45" i="1"/>
  <c r="H46" i="1"/>
  <c r="H48" i="1"/>
  <c r="H49" i="1"/>
  <c r="H50" i="1"/>
  <c r="H51" i="1"/>
  <c r="H52" i="1"/>
  <c r="H53" i="1"/>
  <c r="H54" i="1"/>
  <c r="H55" i="1"/>
  <c r="H56" i="1"/>
  <c r="H57" i="1"/>
  <c r="K57" i="1" s="1"/>
  <c r="H58" i="1"/>
  <c r="H59" i="1"/>
  <c r="H60" i="1"/>
  <c r="H61" i="1"/>
  <c r="H62" i="1"/>
  <c r="H63" i="1"/>
  <c r="H64" i="1"/>
  <c r="H65" i="1"/>
  <c r="H66" i="1"/>
  <c r="H70" i="1"/>
  <c r="H71" i="1"/>
  <c r="H72" i="1"/>
  <c r="H73" i="1"/>
  <c r="H74" i="1"/>
  <c r="H75" i="1"/>
  <c r="H76" i="1"/>
  <c r="H77" i="1"/>
  <c r="H78" i="1"/>
  <c r="H79" i="1"/>
  <c r="H80" i="1"/>
  <c r="H81" i="1"/>
  <c r="K81" i="1" s="1"/>
  <c r="F9" i="1"/>
  <c r="F10" i="1"/>
  <c r="F12" i="1"/>
  <c r="F13" i="1"/>
  <c r="F14" i="1"/>
  <c r="F16" i="1"/>
  <c r="F18" i="1"/>
  <c r="F19" i="1"/>
  <c r="F20" i="1"/>
  <c r="F21" i="1"/>
  <c r="F22" i="1"/>
  <c r="F23" i="1"/>
  <c r="F24" i="1"/>
  <c r="F25" i="1"/>
  <c r="F26" i="1"/>
  <c r="F27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8" i="1"/>
  <c r="F51" i="1"/>
  <c r="F52" i="1"/>
  <c r="K52" i="1" s="1"/>
  <c r="F53" i="1"/>
  <c r="F54" i="1"/>
  <c r="F55" i="1"/>
  <c r="F56" i="1"/>
  <c r="K56" i="1" s="1"/>
  <c r="F57" i="1"/>
  <c r="F58" i="1"/>
  <c r="F59" i="1"/>
  <c r="F60" i="1"/>
  <c r="F61" i="1"/>
  <c r="F62" i="1"/>
  <c r="F63" i="1"/>
  <c r="F64" i="1"/>
  <c r="F65" i="1"/>
  <c r="F66" i="1"/>
  <c r="F70" i="1"/>
  <c r="F71" i="1"/>
  <c r="F72" i="1"/>
  <c r="F73" i="1"/>
  <c r="F74" i="1"/>
  <c r="F75" i="1"/>
  <c r="F76" i="1"/>
  <c r="K76" i="1" s="1"/>
  <c r="F77" i="1"/>
  <c r="F78" i="1"/>
  <c r="F79" i="1"/>
  <c r="F80" i="1"/>
  <c r="K80" i="1" s="1"/>
  <c r="F81" i="1"/>
  <c r="K79" i="1" l="1"/>
  <c r="K78" i="1"/>
  <c r="K72" i="1"/>
  <c r="K75" i="1"/>
  <c r="K77" i="1"/>
  <c r="K73" i="1"/>
  <c r="K71" i="1"/>
  <c r="K70" i="1"/>
  <c r="K66" i="1"/>
  <c r="K65" i="1"/>
  <c r="K62" i="1"/>
  <c r="K60" i="1"/>
  <c r="K58" i="1"/>
  <c r="K59" i="1"/>
  <c r="K63" i="1"/>
  <c r="K64" i="1"/>
  <c r="K61" i="1"/>
  <c r="K55" i="1"/>
  <c r="K54" i="1"/>
  <c r="K53" i="1"/>
  <c r="K51" i="1"/>
  <c r="K48" i="1"/>
  <c r="K46" i="1"/>
  <c r="K44" i="1"/>
  <c r="K43" i="1"/>
  <c r="K42" i="1"/>
  <c r="K40" i="1"/>
  <c r="K39" i="1"/>
  <c r="K38" i="1"/>
  <c r="K36" i="1"/>
  <c r="K35" i="1"/>
  <c r="K34" i="1"/>
  <c r="K49" i="1"/>
  <c r="K45" i="1"/>
  <c r="K41" i="1"/>
  <c r="K33" i="1"/>
  <c r="K32" i="1"/>
  <c r="K24" i="1"/>
  <c r="K31" i="1"/>
  <c r="K30" i="1"/>
  <c r="K26" i="1"/>
  <c r="K25" i="1"/>
  <c r="K23" i="1"/>
  <c r="K22" i="1"/>
  <c r="K21" i="1"/>
  <c r="K19" i="1"/>
  <c r="K18" i="1"/>
  <c r="K14" i="1"/>
  <c r="K13" i="1"/>
  <c r="K9" i="1"/>
  <c r="D11" i="3"/>
  <c r="H11" i="3"/>
  <c r="F11" i="3"/>
  <c r="K10" i="3"/>
  <c r="J12" i="3"/>
  <c r="J14" i="3"/>
  <c r="J15" i="3"/>
  <c r="K15" i="3" s="1"/>
  <c r="J16" i="3"/>
  <c r="J18" i="3"/>
  <c r="J19" i="3"/>
  <c r="J20" i="3"/>
  <c r="J21" i="3"/>
  <c r="J22" i="3"/>
  <c r="K22" i="3" s="1"/>
  <c r="J23" i="3"/>
  <c r="J24" i="3"/>
  <c r="J25" i="3"/>
  <c r="J26" i="3"/>
  <c r="J27" i="3"/>
  <c r="J29" i="3"/>
  <c r="J30" i="3"/>
  <c r="J31" i="3"/>
  <c r="K31" i="3" s="1"/>
  <c r="J32" i="3"/>
  <c r="J33" i="3"/>
  <c r="K33" i="3" s="1"/>
  <c r="J34" i="3"/>
  <c r="J35" i="3"/>
  <c r="J36" i="3"/>
  <c r="J38" i="3"/>
  <c r="J39" i="3"/>
  <c r="J40" i="3"/>
  <c r="J41" i="3"/>
  <c r="J42" i="3"/>
  <c r="K42" i="3" s="1"/>
  <c r="J43" i="3"/>
  <c r="J44" i="3"/>
  <c r="J45" i="3"/>
  <c r="J46" i="3"/>
  <c r="J47" i="3"/>
  <c r="J48" i="3"/>
  <c r="J49" i="3"/>
  <c r="J50" i="3"/>
  <c r="K50" i="3" s="1"/>
  <c r="J51" i="3"/>
  <c r="J52" i="3"/>
  <c r="J53" i="3"/>
  <c r="J54" i="3"/>
  <c r="J55" i="3"/>
  <c r="J56" i="3"/>
  <c r="J57" i="3"/>
  <c r="J58" i="3"/>
  <c r="K58" i="3" s="1"/>
  <c r="J59" i="3"/>
  <c r="J60" i="3"/>
  <c r="J61" i="3"/>
  <c r="J62" i="3"/>
  <c r="J63" i="3"/>
  <c r="J64" i="3"/>
  <c r="J65" i="3"/>
  <c r="J66" i="3"/>
  <c r="J67" i="3"/>
  <c r="K67" i="3" s="1"/>
  <c r="J70" i="3"/>
  <c r="J71" i="3"/>
  <c r="J72" i="3"/>
  <c r="J73" i="3"/>
  <c r="J74" i="3"/>
  <c r="J75" i="3"/>
  <c r="K75" i="3" s="1"/>
  <c r="J76" i="3"/>
  <c r="J77" i="3"/>
  <c r="K77" i="3" s="1"/>
  <c r="J78" i="3"/>
  <c r="J79" i="3"/>
  <c r="J80" i="3"/>
  <c r="J81" i="3"/>
  <c r="J82" i="3"/>
  <c r="J83" i="3"/>
  <c r="J84" i="3"/>
  <c r="J85" i="3"/>
  <c r="K85" i="3" s="1"/>
  <c r="J86" i="3"/>
  <c r="J87" i="3"/>
  <c r="J88" i="3"/>
  <c r="J89" i="3"/>
  <c r="H9" i="3"/>
  <c r="H10" i="3"/>
  <c r="H12" i="3"/>
  <c r="K12" i="3" s="1"/>
  <c r="H14" i="3"/>
  <c r="K14" i="3" s="1"/>
  <c r="H15" i="3"/>
  <c r="H16" i="3"/>
  <c r="H18" i="3"/>
  <c r="H19" i="3"/>
  <c r="H20" i="3"/>
  <c r="H21" i="3"/>
  <c r="H22" i="3"/>
  <c r="H23" i="3"/>
  <c r="H24" i="3"/>
  <c r="H25" i="3"/>
  <c r="H26" i="3"/>
  <c r="H27" i="3"/>
  <c r="H29" i="3"/>
  <c r="H30" i="3"/>
  <c r="H31" i="3"/>
  <c r="H32" i="3"/>
  <c r="H33" i="3"/>
  <c r="H34" i="3"/>
  <c r="H35" i="3"/>
  <c r="H36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K66" i="3" s="1"/>
  <c r="H67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F9" i="3"/>
  <c r="F10" i="3"/>
  <c r="F12" i="3"/>
  <c r="F14" i="3"/>
  <c r="F15" i="3"/>
  <c r="F16" i="3"/>
  <c r="F18" i="3"/>
  <c r="F19" i="3"/>
  <c r="F20" i="3"/>
  <c r="F21" i="3"/>
  <c r="F22" i="3"/>
  <c r="F23" i="3"/>
  <c r="F24" i="3"/>
  <c r="F25" i="3"/>
  <c r="F26" i="3"/>
  <c r="K26" i="3" s="1"/>
  <c r="F27" i="3"/>
  <c r="F29" i="3"/>
  <c r="K29" i="3" s="1"/>
  <c r="F30" i="3"/>
  <c r="F31" i="3"/>
  <c r="F32" i="3"/>
  <c r="F33" i="3"/>
  <c r="F34" i="3"/>
  <c r="K34" i="3" s="1"/>
  <c r="F35" i="3"/>
  <c r="F36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70" i="3"/>
  <c r="K70" i="3" s="1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D67" i="3"/>
  <c r="D67" i="1"/>
  <c r="D11" i="1"/>
  <c r="D89" i="1"/>
  <c r="D87" i="1"/>
  <c r="D86" i="1"/>
  <c r="D85" i="1"/>
  <c r="D84" i="1"/>
  <c r="D83" i="1"/>
  <c r="D69" i="1"/>
  <c r="D47" i="1"/>
  <c r="D82" i="3"/>
  <c r="D69" i="3"/>
  <c r="J69" i="3" s="1"/>
  <c r="D68" i="3"/>
  <c r="J68" i="3" s="1"/>
  <c r="D47" i="3"/>
  <c r="D37" i="3"/>
  <c r="J37" i="3" s="1"/>
  <c r="D28" i="3"/>
  <c r="J28" i="3" s="1"/>
  <c r="D17" i="3"/>
  <c r="J17" i="3" s="1"/>
  <c r="D13" i="3"/>
  <c r="J13" i="3" s="1"/>
  <c r="D9" i="3"/>
  <c r="H8" i="3"/>
  <c r="F8" i="3"/>
  <c r="K78" i="3" l="1"/>
  <c r="K79" i="3"/>
  <c r="K80" i="3"/>
  <c r="K82" i="3"/>
  <c r="K83" i="3"/>
  <c r="K84" i="3"/>
  <c r="K86" i="3"/>
  <c r="K87" i="3"/>
  <c r="K88" i="3"/>
  <c r="K89" i="3"/>
  <c r="K74" i="3"/>
  <c r="K73" i="3"/>
  <c r="K71" i="3"/>
  <c r="K76" i="3"/>
  <c r="K72" i="3"/>
  <c r="K61" i="3"/>
  <c r="K60" i="3"/>
  <c r="K64" i="3"/>
  <c r="K63" i="3"/>
  <c r="K62" i="3"/>
  <c r="K59" i="3"/>
  <c r="K55" i="3"/>
  <c r="K54" i="3"/>
  <c r="K53" i="3"/>
  <c r="K52" i="3"/>
  <c r="K51" i="3"/>
  <c r="K49" i="3"/>
  <c r="K48" i="3"/>
  <c r="K38" i="3"/>
  <c r="K39" i="3"/>
  <c r="K40" i="3"/>
  <c r="K41" i="3"/>
  <c r="K43" i="3"/>
  <c r="K44" i="3"/>
  <c r="K45" i="3"/>
  <c r="K46" i="3"/>
  <c r="K47" i="3"/>
  <c r="K56" i="3"/>
  <c r="K30" i="3"/>
  <c r="K27" i="3"/>
  <c r="K35" i="3"/>
  <c r="K32" i="3"/>
  <c r="K24" i="3"/>
  <c r="K25" i="3"/>
  <c r="K21" i="3"/>
  <c r="K18" i="3"/>
  <c r="K19" i="3"/>
  <c r="K20" i="3"/>
  <c r="K23" i="3"/>
  <c r="K16" i="3"/>
  <c r="K9" i="3"/>
  <c r="F86" i="1"/>
  <c r="H86" i="1"/>
  <c r="J86" i="1"/>
  <c r="D88" i="1"/>
  <c r="H87" i="1"/>
  <c r="F87" i="1"/>
  <c r="J87" i="1"/>
  <c r="J84" i="1"/>
  <c r="H84" i="1"/>
  <c r="F84" i="1"/>
  <c r="J89" i="1"/>
  <c r="F89" i="1"/>
  <c r="H89" i="1"/>
  <c r="F69" i="3"/>
  <c r="F37" i="3"/>
  <c r="F17" i="3"/>
  <c r="F13" i="3"/>
  <c r="K81" i="3"/>
  <c r="H69" i="3"/>
  <c r="K57" i="3"/>
  <c r="H37" i="3"/>
  <c r="K37" i="3" s="1"/>
  <c r="H17" i="3"/>
  <c r="H13" i="3"/>
  <c r="K13" i="3" s="1"/>
  <c r="J69" i="1"/>
  <c r="H69" i="1"/>
  <c r="F69" i="1"/>
  <c r="H67" i="1"/>
  <c r="F67" i="1"/>
  <c r="J67" i="1"/>
  <c r="H83" i="1"/>
  <c r="F83" i="1"/>
  <c r="J83" i="1"/>
  <c r="H47" i="1"/>
  <c r="F47" i="1"/>
  <c r="J47" i="1"/>
  <c r="F85" i="1"/>
  <c r="J85" i="1"/>
  <c r="H85" i="1"/>
  <c r="F11" i="1"/>
  <c r="J11" i="1"/>
  <c r="F68" i="3"/>
  <c r="F28" i="3"/>
  <c r="K28" i="3" s="1"/>
  <c r="H68" i="3"/>
  <c r="H28" i="3"/>
  <c r="K36" i="3"/>
  <c r="K11" i="3"/>
  <c r="K65" i="3"/>
  <c r="J90" i="3"/>
  <c r="K8" i="3"/>
  <c r="K68" i="3" l="1"/>
  <c r="K69" i="3"/>
  <c r="K17" i="3"/>
  <c r="K89" i="1"/>
  <c r="K87" i="1"/>
  <c r="K86" i="1"/>
  <c r="K47" i="1"/>
  <c r="K11" i="1"/>
  <c r="K85" i="1"/>
  <c r="K67" i="1"/>
  <c r="K83" i="1"/>
  <c r="K69" i="1"/>
  <c r="K84" i="1"/>
  <c r="J88" i="1"/>
  <c r="H88" i="1"/>
  <c r="F88" i="1"/>
  <c r="F90" i="3"/>
  <c r="K91" i="3" s="1"/>
  <c r="H90" i="3"/>
  <c r="K98" i="3" s="1"/>
  <c r="K90" i="3" l="1"/>
  <c r="K92" i="3" s="1"/>
  <c r="K93" i="3" s="1"/>
  <c r="K94" i="3" s="1"/>
  <c r="K88" i="1"/>
  <c r="K95" i="3" l="1"/>
  <c r="K96" i="3" s="1"/>
  <c r="K97" i="3" s="1"/>
  <c r="K99" i="3" s="1"/>
  <c r="K100" i="3" l="1"/>
  <c r="K101" i="3" s="1"/>
  <c r="K3" i="3" s="1"/>
  <c r="D82" i="1" l="1"/>
  <c r="F82" i="1" l="1"/>
  <c r="H82" i="1"/>
  <c r="J82" i="1"/>
  <c r="D68" i="1"/>
  <c r="D28" i="1"/>
  <c r="D17" i="1"/>
  <c r="K82" i="1" l="1"/>
  <c r="J68" i="1"/>
  <c r="H68" i="1"/>
  <c r="F68" i="1"/>
  <c r="J17" i="1"/>
  <c r="H17" i="1"/>
  <c r="J28" i="1"/>
  <c r="H28" i="1"/>
  <c r="F28" i="1"/>
  <c r="J8" i="1"/>
  <c r="K28" i="1" l="1"/>
  <c r="K17" i="1"/>
  <c r="K68" i="1"/>
  <c r="K8" i="1"/>
  <c r="J90" i="1"/>
  <c r="F90" i="1"/>
  <c r="K91" i="1" s="1"/>
  <c r="H90" i="1"/>
  <c r="K98" i="1" s="1"/>
  <c r="K90" i="1" l="1"/>
  <c r="K92" i="1" s="1"/>
  <c r="K93" i="1" l="1"/>
  <c r="K94" i="1" s="1"/>
  <c r="K95" i="1" l="1"/>
  <c r="K96" i="1" s="1"/>
  <c r="K97" i="1" s="1"/>
  <c r="K99" i="1" s="1"/>
  <c r="K100" i="1" l="1"/>
  <c r="K101" i="1" s="1"/>
  <c r="K3" i="1" l="1"/>
</calcChain>
</file>

<file path=xl/sharedStrings.xml><?xml version="1.0" encoding="utf-8"?>
<sst xmlns="http://schemas.openxmlformats.org/spreadsheetml/2006/main" count="521" uniqueCount="161">
  <si>
    <t>ც</t>
  </si>
  <si>
    <t>სამუშაოების დასახელება</t>
  </si>
  <si>
    <t>განზ</t>
  </si>
  <si>
    <t>რაოდენ</t>
  </si>
  <si>
    <t>მასალა</t>
  </si>
  <si>
    <t>ერთ თანხა</t>
  </si>
  <si>
    <t>ჯამი</t>
  </si>
  <si>
    <t>ხელფასი</t>
  </si>
  <si>
    <t>მანქანა-მექანიზმები</t>
  </si>
  <si>
    <t>გეგმიური დაგროვება</t>
  </si>
  <si>
    <t>გაუთვალისწინებელი ხარჯები</t>
  </si>
  <si>
    <t>დღგ</t>
  </si>
  <si>
    <t>სულ  ჯამი</t>
  </si>
  <si>
    <t>N</t>
  </si>
  <si>
    <t>სახარჯთაღრიცხვო ღირებულება ლარი</t>
  </si>
  <si>
    <t>სატრანსპორტო</t>
  </si>
  <si>
    <t>მ</t>
  </si>
  <si>
    <t>წერტ</t>
  </si>
  <si>
    <t>სანათები</t>
  </si>
  <si>
    <t>კომპ</t>
  </si>
  <si>
    <t>ელ.სადენი სპილენძის 2.5*2 ორმაგი იზოლაციით</t>
  </si>
  <si>
    <t>ელ.სადენი სპილენძის 1.5*2 ორმაგი იზოლაციით</t>
  </si>
  <si>
    <t>როზეტი იზოლირებული</t>
  </si>
  <si>
    <t>ჩამრთველი იზოლირებული</t>
  </si>
  <si>
    <t>ზედნადები ხარჯები</t>
  </si>
  <si>
    <t>სენსორული განათების მონტაჟი ჩასასვლელებში             (ხმის სენსორზე)</t>
  </si>
  <si>
    <t>ლარი</t>
  </si>
  <si>
    <t>სხვა მასალები</t>
  </si>
  <si>
    <t>ლარ</t>
  </si>
  <si>
    <t xml:space="preserve">სარდაფში დაზიანებული წყლის დ20მმ-132მ, დ25მმ-102მ, დ32მმ-60მ, მილების დემონტაჟი </t>
  </si>
  <si>
    <t xml:space="preserve">სარდაფში დაზიანებული გათბობის  ლითონის დ40 მმ და დგარების მილგაყვანილობის დემონტაჟი </t>
  </si>
  <si>
    <t>მ²</t>
  </si>
  <si>
    <t>მ³</t>
  </si>
  <si>
    <t>სარდაფის დაბინძურებული ტერიტორიის გაწმენდა,ზედმეტი გრუნტისა და ნარჩენების გატანა სარდაფიდან (დაზუსტდეს ადგილზე)</t>
  </si>
  <si>
    <t>სარდაფში დაზიანებული კანალიზაციის დ100მმ - 24 მ, დ50მმ- 165 მ, მილების დემონტაჟი (დ100მმ დგარების დემონტაჟი დაზუსტდეს ადგილზე)</t>
  </si>
  <si>
    <t>სარდაფის ფართის მოსწორება - დატკეპვნა (ბეტონის იატაკისათვის)</t>
  </si>
  <si>
    <t>სადემოტაჟო</t>
  </si>
  <si>
    <t>სამონტაჟო სამუშაოები</t>
  </si>
  <si>
    <t>საკიდები მილის</t>
  </si>
  <si>
    <t>მილი პლასტ.Ø 110x 3.2მმ</t>
  </si>
  <si>
    <t>გადამყვანი Ø 110x 3.2მმ</t>
  </si>
  <si>
    <t>კუთე Ø 110x 3.2მმ</t>
  </si>
  <si>
    <t>სამკაპი Ø 110x110x110 3.2მმ</t>
  </si>
  <si>
    <t>სამკაპი Ø 110x50x110 3.2მმ</t>
  </si>
  <si>
    <t>სამაგრები  მილის</t>
  </si>
  <si>
    <t>სილიკონი</t>
  </si>
  <si>
    <t>ნახევარკუთე Ø 110x 3.2მმ</t>
  </si>
  <si>
    <t>სხვა დამხმარე მასალები და  ფიტინგები</t>
  </si>
  <si>
    <t>მილი პლასტ.Ø 50x 3.2მმ</t>
  </si>
  <si>
    <t>გადამყვანი Ø 50x 2.2მმ</t>
  </si>
  <si>
    <t>კუთე Ø 50x 2.2მმ</t>
  </si>
  <si>
    <t>ნახევარკუთე Ø 50x 2.2მმ</t>
  </si>
  <si>
    <t>სამკაპი Ø 50x50x50 2.2მმ</t>
  </si>
  <si>
    <t>საკანალიზაციო პლასტმასის მილის Ø 50 მონტაჟი</t>
  </si>
  <si>
    <t>წყალგაყვანილობის მილების მონტაჟი</t>
  </si>
  <si>
    <t>პოლიპროპილენის მილი 32X3.4მმ</t>
  </si>
  <si>
    <t>პოლიპროპილენის მილი 25X3.4მმ</t>
  </si>
  <si>
    <t>პოლიპროპილენის მილი 20X3.4მმ</t>
  </si>
  <si>
    <t>ფასონური დეტალები</t>
  </si>
  <si>
    <t>თბოგაყვანილობის მილის მონტაჟი</t>
  </si>
  <si>
    <t>პოლიპროპილენის მინაბოჭკოვანი მილი 40მმX6.7მმ</t>
  </si>
  <si>
    <t>პოლიპროპილენის მინაბოჭკოვანი მილი 25მმX4.2მმ</t>
  </si>
  <si>
    <t>პოლიპროპილენის მინაბოჭკოვანი მილი 20მმX3.4მმ</t>
  </si>
  <si>
    <t>საკანალიზაციო პლასტმასის მილის Ø 110 მონტაჟი</t>
  </si>
  <si>
    <t>ვენტილები ხრახნიანი Ø 32</t>
  </si>
  <si>
    <t>ვენტილები ხრახნიანი Ø 25</t>
  </si>
  <si>
    <t>ვენტილები ხრახნიანი Ø 20</t>
  </si>
  <si>
    <t>ვენტილები ხრახნიანი Ø 40</t>
  </si>
  <si>
    <t>ბეტონი B15</t>
  </si>
  <si>
    <t>ღორღი 20-25მმ</t>
  </si>
  <si>
    <t xml:space="preserve">ელექტრო გაყვანილობის კაბელების მოწესრიგებულად ჰორიზონტალური განლაგება, საყრდენებზე და საკიდებზე </t>
  </si>
  <si>
    <t>ელექტრო გაყვანილობის საყრდენი იზოლირებული ხონჩები</t>
  </si>
  <si>
    <t>ლითონის ცხაურები 60*60სმ</t>
  </si>
  <si>
    <t>ბადე ლითონის ძაფით 2*2მმ</t>
  </si>
  <si>
    <t>ცემენტქვიშა</t>
  </si>
  <si>
    <t>საპენსიო დანარიცხები</t>
  </si>
  <si>
    <t>ლითონის დაზიანებული კონსტრუქციული ნაწილეების აღდგენა</t>
  </si>
  <si>
    <t>ლითონის დეტალები</t>
  </si>
  <si>
    <t>კგ</t>
  </si>
  <si>
    <t>ელექტროდი</t>
  </si>
  <si>
    <t>ქ. ზუგდიდი, კ. გამსახურდიას N206,  რეფერალური ჰოსპიტლის შენობის  ER-ის  ქვეშ სარდაფის ფართი 710 მ²,  წყალკანალიზაცია, გათბობა,ელ.გაყვანილობის სარეაბილიტაციო და სარდაფის ბეტონის იატაკის მოწყობის   სამუშაოების ხარჯთაღრიცხვა</t>
  </si>
  <si>
    <t>სარდაფიდან ზედმეტი გრუნტისა და ნარჩენების გასატანად ბეტონის კედელში ღიობის ამოჭრა</t>
  </si>
  <si>
    <t>ლითონის ფურცელი 1 მმ</t>
  </si>
  <si>
    <t>ფოლადის კუთხოვანა 50*50*3მმ</t>
  </si>
  <si>
    <t>ანჯამა ლითონის</t>
  </si>
  <si>
    <t>სარდაფიდან ზედმეტი გრუნტისა და ნარჩენების გასატანად ბეტონის კედელში ამოჭრილ ღიობში  ფურცლოვანი ლითონის ცხაურიანი კარის მოწყობა და ფერდილების შელესვა ქვიშაცემენტით</t>
  </si>
  <si>
    <t>მილკვადრატი 20*30*2 მმ</t>
  </si>
  <si>
    <t>ქვიშაცემენტის ნარევი</t>
  </si>
  <si>
    <t>საღებავი ანტიკოროზიული</t>
  </si>
  <si>
    <t>საღებავის  გამხსნელი</t>
  </si>
  <si>
    <t>ლიტ</t>
  </si>
  <si>
    <t>სადემოტნაჟო</t>
  </si>
  <si>
    <r>
      <t xml:space="preserve">მექნიკური სავენტილაციო წერტლების მონტაჟი </t>
    </r>
    <r>
      <rPr>
        <b/>
        <sz val="10"/>
        <color theme="1"/>
        <rFont val="Sylfaen"/>
        <family val="1"/>
      </rPr>
      <t>(კედლების გამომტვრევით)</t>
    </r>
    <r>
      <rPr>
        <b/>
        <sz val="12"/>
        <color theme="1"/>
        <rFont val="Sylfaen"/>
        <family val="1"/>
      </rPr>
      <t xml:space="preserve">  ცხაურით და ლითონის ბადით უჯრედები2*2მმ</t>
    </r>
  </si>
  <si>
    <r>
      <t>მ</t>
    </r>
    <r>
      <rPr>
        <sz val="8"/>
        <color theme="1"/>
        <rFont val="Calibri"/>
        <family val="2"/>
        <charset val="204"/>
      </rPr>
      <t>²</t>
    </r>
  </si>
  <si>
    <r>
      <t>მ</t>
    </r>
    <r>
      <rPr>
        <sz val="8"/>
        <color theme="1"/>
        <rFont val="Sylfaen"/>
        <family val="1"/>
      </rPr>
      <t>³</t>
    </r>
  </si>
  <si>
    <r>
      <t>მ</t>
    </r>
    <r>
      <rPr>
        <sz val="8"/>
        <color theme="1"/>
        <rFont val="Calibri"/>
        <family val="2"/>
      </rPr>
      <t>³</t>
    </r>
  </si>
  <si>
    <r>
      <t xml:space="preserve">ბეტონის იტაკის </t>
    </r>
    <r>
      <rPr>
        <b/>
        <sz val="10"/>
        <color theme="1"/>
        <rFont val="Sylfaen"/>
        <family val="1"/>
      </rPr>
      <t>( სისქით 7 სმ. ზედაპირის   ქანობით სანიაღვრე მილებისაკენ)</t>
    </r>
    <r>
      <rPr>
        <b/>
        <sz val="12"/>
        <color theme="1"/>
        <rFont val="Sylfaen"/>
        <family val="1"/>
      </rPr>
      <t xml:space="preserve"> და ღორღის ფენილის მოწყობა </t>
    </r>
  </si>
  <si>
    <t>სავენტილაციო ხვრელების მოწყობა კედლებში</t>
  </si>
  <si>
    <r>
      <t xml:space="preserve">საკანალიზაციო პლასტმასის მილის Ø 110 მონტაჟი </t>
    </r>
    <r>
      <rPr>
        <sz val="10"/>
        <color theme="1"/>
        <rFont val="Sylfaen"/>
        <family val="1"/>
      </rPr>
      <t>(გათვალისწინებულია სართულების დგარებიც, რომელიც უნდა დაზუსტდეს ადგილზე დემონტაჟის შემდეგ)</t>
    </r>
  </si>
  <si>
    <t>ქ. ზუგდიდი, კ. გამსახურდიას N206,  რეფერალური ჰოსპიტლის შენობის   სარდაფის  წყალკანალიზაცია, გათბობა,ელ.გაყვანილობის სარეაბილიტაციო და სარდაფის ბეტონის იატაკის მოწყობის   სამუშაოების ხარჯთაღრიცხვა_2600 კვ.მ</t>
  </si>
  <si>
    <t xml:space="preserve">2021    ------------------         </t>
  </si>
  <si>
    <t>გთხოვთ მიუთითოთ ცხრილში წარმოდგენილი შესარულებელი სამუშაოების ვადა ------ დღე.</t>
  </si>
  <si>
    <t>დანართი #5 - ხარჯთაღრიცხვა</t>
  </si>
  <si>
    <t>2021 ---------------</t>
  </si>
  <si>
    <t xml:space="preserve">ხარჯთაღრიცხვა </t>
  </si>
  <si>
    <t>საორიენტაციო სახარჯთაღრიცხვო  ღირ-ბა    ლარი</t>
  </si>
  <si>
    <t>NN</t>
  </si>
  <si>
    <t>რაოდენობა</t>
  </si>
  <si>
    <t xml:space="preserve">მანქანა/მექანიზმი და სხვა მანქანები </t>
  </si>
  <si>
    <t>ერთ ფასი</t>
  </si>
  <si>
    <t>1.   სადემონტაჟო სამუშაოები</t>
  </si>
  <si>
    <t>მდფ კარის   (ლითონის ჩარჩოს გარეშე) და მეტალოპლასტ,დემონტაჟი</t>
  </si>
  <si>
    <t>პლასტიკატის ჭერის დემონტაჟი</t>
  </si>
  <si>
    <t>ამორტიზირებული ამსტროგის ჭერის დემონტაჟი</t>
  </si>
  <si>
    <t>კაფელ-მეტლახის დემონტაჟი  60</t>
  </si>
  <si>
    <t>ამსტრონგის ლედ სანათების დემონტაჟი (შემდგომი მონტაჟი)</t>
  </si>
  <si>
    <t>სავენტილაციო ცხაურების და გაყვანილობის დემონტაჟი (შემდგომი მონტაჟი)</t>
  </si>
  <si>
    <t>ვინილის იატაკის დემონტაჟი</t>
  </si>
  <si>
    <r>
      <t>მ</t>
    </r>
    <r>
      <rPr>
        <sz val="10"/>
        <color theme="1"/>
        <rFont val="Calibri"/>
        <family val="2"/>
        <charset val="204"/>
      </rPr>
      <t>²</t>
    </r>
  </si>
  <si>
    <t>კერამგრანიტის იატაკის დემონტაჟი</t>
  </si>
  <si>
    <t>ცემენტის მჭიმის ზედაპრის გასუფთავება მოსწორება</t>
  </si>
  <si>
    <t>სამშენებლო ნარჩენების შეგროვება და შენობიდან გატანა</t>
  </si>
  <si>
    <r>
      <t>მ</t>
    </r>
    <r>
      <rPr>
        <sz val="10"/>
        <color theme="1"/>
        <rFont val="Sylfaen"/>
        <family val="1"/>
      </rPr>
      <t>³</t>
    </r>
  </si>
  <si>
    <t>სამშენებლო ნაგვის დატვირთვა ა/მ-ზე და ტრანსპორტირება 15 კმ-მდე  მანძილზე</t>
  </si>
  <si>
    <t>ტ</t>
  </si>
  <si>
    <t>2. სამშენებლო  სამუშაოები</t>
  </si>
  <si>
    <t>ქვიშა-ცემენტის 50 მმ სისქის მჭიმის მოწყობა B150 (ფრაგმენტული)</t>
  </si>
  <si>
    <r>
      <t>მ</t>
    </r>
    <r>
      <rPr>
        <sz val="11"/>
        <color theme="1"/>
        <rFont val="Calibri"/>
        <family val="2"/>
        <charset val="204"/>
      </rPr>
      <t>²</t>
    </r>
  </si>
  <si>
    <r>
      <t xml:space="preserve">ცემენტი M400  </t>
    </r>
    <r>
      <rPr>
        <sz val="11"/>
        <color theme="1"/>
        <rFont val="Calibri"/>
        <family val="2"/>
        <charset val="204"/>
      </rPr>
      <t>0.05Χ0.414</t>
    </r>
  </si>
  <si>
    <r>
      <t>ქვიშა   0.0</t>
    </r>
    <r>
      <rPr>
        <sz val="11"/>
        <color theme="1"/>
        <rFont val="Calibri"/>
        <family val="2"/>
        <charset val="204"/>
      </rPr>
      <t>5Χ1.2</t>
    </r>
  </si>
  <si>
    <r>
      <t>მ</t>
    </r>
    <r>
      <rPr>
        <sz val="11"/>
        <color theme="1"/>
        <rFont val="Calibri"/>
        <family val="2"/>
        <charset val="204"/>
      </rPr>
      <t>³</t>
    </r>
  </si>
  <si>
    <t>სხვა მასალა</t>
  </si>
  <si>
    <t>იატაკის დამუშავება თვითგამასწორებელი ხსნარით (,,უზინი"-ს ტიპის) სისქით 3 მმ</t>
  </si>
  <si>
    <t xml:space="preserve">თვითგამასწორებელი ხსნარი  </t>
  </si>
  <si>
    <t>იატაკზე სამედიცინო დანიშნულების ჩეულებრივი ვინილის საფარის მოწყობა პლინტუსით</t>
  </si>
  <si>
    <t xml:space="preserve">ვინილი  სამედიცინო დანიშნულების     </t>
  </si>
  <si>
    <t>ვინილის წებო</t>
  </si>
  <si>
    <t>წებო ბიზონ კიტი</t>
  </si>
  <si>
    <t>კერამგრანიტის იატაკი პლინტუსით</t>
  </si>
  <si>
    <t>კერამოგრანიტის ფილა  1.03</t>
  </si>
  <si>
    <t>კერამოგრანიტის ფილის პლინტუსი</t>
  </si>
  <si>
    <t xml:space="preserve">წებოცემენტი   </t>
  </si>
  <si>
    <t>ფუგა     0.04</t>
  </si>
  <si>
    <t>კაფელ-მეტლახის მოწყობა</t>
  </si>
  <si>
    <t>კაფელის ფილა  1.03</t>
  </si>
  <si>
    <t xml:space="preserve">ამსტრონგის ჭერის მონტაჟი </t>
  </si>
  <si>
    <t>ამსტრონგის ფილები</t>
  </si>
  <si>
    <t>ამსტრონგის კარკასი (რასებულის ნაწილობრივ გამოყენება)</t>
  </si>
  <si>
    <t xml:space="preserve">არსებული მდფ-ის  კარის  ბლოკების რესტარვაცია და მონტაჟი </t>
  </si>
  <si>
    <t>ახალი მდფ-ის  კარის მოწყობა (არსებული ლითონის ჩარჩოს გამოყენებით)</t>
  </si>
  <si>
    <t>ტიხრებისა და კედლების დამუშავება და შეღებვა სილიკონური საღებავით</t>
  </si>
  <si>
    <t xml:space="preserve">ფითხი   </t>
  </si>
  <si>
    <t xml:space="preserve">სილიკონური (რეცხვადი) საღებავი 0.4 </t>
  </si>
  <si>
    <t xml:space="preserve">ზუმფარა     0.009 </t>
  </si>
  <si>
    <t>სამღებრო ბადე ლენტა</t>
  </si>
  <si>
    <t>სამღებრო კუთხოვანა</t>
  </si>
  <si>
    <t>სატრანსპორტო ხარჯი</t>
  </si>
  <si>
    <t>ზედნადები ხარჯი</t>
  </si>
  <si>
    <t xml:space="preserve">დღგ </t>
  </si>
  <si>
    <t>სულ ჯამი</t>
  </si>
  <si>
    <t xml:space="preserve">ზუგდიდის ჰოსპიტლის ემერჯენსის სარემონტო სამუშაოების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</si>
</sst>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sz val="12"/>
      <color rgb="FF000000"/>
      <name val="Sylfaen"/>
      <family val="1"/>
    </font>
    <font>
      <sz val="12"/>
      <color rgb="FF000000"/>
      <name val="Calibri"/>
      <family val="2"/>
      <scheme val="minor"/>
    </font>
    <font>
      <b/>
      <sz val="12"/>
      <color theme="1"/>
      <name val="Sylfaen"/>
      <family val="1"/>
      <charset val="204"/>
    </font>
    <font>
      <i/>
      <sz val="12"/>
      <color theme="1"/>
      <name val="Sylfaen"/>
      <family val="1"/>
    </font>
    <font>
      <sz val="8"/>
      <color theme="1"/>
      <name val="Sylfaen"/>
      <family val="1"/>
      <charset val="204"/>
    </font>
    <font>
      <b/>
      <sz val="11"/>
      <color theme="1"/>
      <name val="Sylfaen"/>
      <family val="1"/>
    </font>
    <font>
      <b/>
      <sz val="10"/>
      <color theme="1"/>
      <name val="Sylfaen"/>
      <family val="1"/>
    </font>
    <font>
      <b/>
      <sz val="12"/>
      <color rgb="FF000000"/>
      <name val="Sylfaen"/>
      <family val="1"/>
    </font>
    <font>
      <sz val="8"/>
      <color theme="1"/>
      <name val="Calibri"/>
      <family val="2"/>
      <charset val="204"/>
    </font>
    <font>
      <sz val="8"/>
      <color theme="1"/>
      <name val="Sylfaen"/>
      <family val="1"/>
    </font>
    <font>
      <sz val="8"/>
      <color theme="1"/>
      <name val="Calibri"/>
      <family val="2"/>
    </font>
    <font>
      <b/>
      <sz val="11"/>
      <color theme="1"/>
      <name val="Sylfaen"/>
      <family val="1"/>
      <charset val="204"/>
    </font>
    <font>
      <b/>
      <sz val="12"/>
      <color rgb="FF000000"/>
      <name val="Calibri"/>
      <family val="2"/>
      <scheme val="minor"/>
    </font>
    <font>
      <sz val="10"/>
      <color theme="1"/>
      <name val="Sylfaen"/>
      <family val="1"/>
    </font>
    <font>
      <b/>
      <sz val="11"/>
      <color theme="1"/>
      <name val="Calibri"/>
      <family val="2"/>
      <scheme val="minor"/>
    </font>
    <font>
      <sz val="10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0"/>
      <color rgb="FFFF000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164" fontId="2" fillId="0" borderId="1" xfId="0" applyNumberFormat="1" applyFont="1" applyBorder="1"/>
    <xf numFmtId="0" fontId="7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8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2" fontId="4" fillId="0" borderId="6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164" fontId="2" fillId="2" borderId="5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19" fillId="0" borderId="0" xfId="0" applyFont="1"/>
    <xf numFmtId="0" fontId="10" fillId="0" borderId="0" xfId="0" applyFont="1"/>
    <xf numFmtId="0" fontId="1" fillId="0" borderId="0" xfId="0" applyFont="1" applyAlignment="1">
      <alignment horizont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2" fontId="20" fillId="2" borderId="1" xfId="0" applyNumberFormat="1" applyFont="1" applyFill="1" applyBorder="1" applyAlignment="1">
      <alignment horizontal="center" vertical="center" wrapText="1"/>
    </xf>
    <xf numFmtId="2" fontId="20" fillId="2" borderId="1" xfId="0" applyNumberFormat="1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20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/>
    </xf>
    <xf numFmtId="0" fontId="20" fillId="2" borderId="6" xfId="0" applyFont="1" applyFill="1" applyBorder="1" applyAlignment="1">
      <alignment horizontal="left" vertical="center"/>
    </xf>
    <xf numFmtId="0" fontId="20" fillId="2" borderId="6" xfId="0" applyFont="1" applyFill="1" applyBorder="1" applyAlignment="1">
      <alignment horizontal="center" vertical="center"/>
    </xf>
    <xf numFmtId="2" fontId="20" fillId="2" borderId="6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1" fontId="20" fillId="2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2" fontId="22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 wrapText="1"/>
    </xf>
    <xf numFmtId="49" fontId="20" fillId="2" borderId="1" xfId="0" applyNumberFormat="1" applyFont="1" applyFill="1" applyBorder="1" applyAlignment="1">
      <alignment horizontal="left" vertical="center" wrapText="1"/>
    </xf>
    <xf numFmtId="9" fontId="20" fillId="2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20" fillId="2" borderId="1" xfId="0" applyFont="1" applyFill="1" applyBorder="1" applyAlignment="1">
      <alignment horizontal="left" vertical="top"/>
    </xf>
    <xf numFmtId="0" fontId="20" fillId="2" borderId="6" xfId="0" applyFont="1" applyFill="1" applyBorder="1" applyAlignment="1">
      <alignment horizontal="left" vertical="top"/>
    </xf>
    <xf numFmtId="0" fontId="18" fillId="2" borderId="1" xfId="0" applyFont="1" applyFill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K106"/>
  <sheetViews>
    <sheetView workbookViewId="0">
      <selection activeCell="B98" sqref="B98"/>
    </sheetView>
  </sheetViews>
  <sheetFormatPr defaultColWidth="9.1796875" defaultRowHeight="14.5" x14ac:dyDescent="0.35"/>
  <cols>
    <col min="1" max="1" width="3.453125" style="2" customWidth="1"/>
    <col min="2" max="2" width="69.54296875" style="1" customWidth="1"/>
    <col min="3" max="3" width="6.26953125" style="2" customWidth="1"/>
    <col min="4" max="5" width="7.7265625" style="1" customWidth="1"/>
    <col min="6" max="6" width="9.54296875" style="1" customWidth="1"/>
    <col min="7" max="7" width="6.26953125" style="1" customWidth="1"/>
    <col min="8" max="8" width="9.54296875" style="1" customWidth="1"/>
    <col min="9" max="9" width="6.54296875" style="1" customWidth="1"/>
    <col min="10" max="10" width="8.81640625" style="1" customWidth="1"/>
    <col min="11" max="11" width="12.26953125" style="1" customWidth="1"/>
    <col min="12" max="16384" width="9.1796875" style="1"/>
  </cols>
  <sheetData>
    <row r="1" spans="1:11" x14ac:dyDescent="0.35">
      <c r="B1" s="63" t="s">
        <v>102</v>
      </c>
    </row>
    <row r="2" spans="1:11" ht="84" customHeight="1" x14ac:dyDescent="0.35">
      <c r="A2" s="101" t="s">
        <v>99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24" customHeight="1" x14ac:dyDescent="0.35">
      <c r="A3" s="8"/>
      <c r="B3" s="27" t="s">
        <v>100</v>
      </c>
      <c r="C3" s="8"/>
      <c r="D3" s="8"/>
      <c r="E3" s="102" t="s">
        <v>14</v>
      </c>
      <c r="F3" s="102"/>
      <c r="G3" s="102"/>
      <c r="H3" s="102"/>
      <c r="I3" s="102"/>
      <c r="J3" s="102"/>
      <c r="K3" s="9">
        <f>K101</f>
        <v>0</v>
      </c>
    </row>
    <row r="4" spans="1:11" s="2" customFormat="1" ht="30" customHeight="1" x14ac:dyDescent="0.35">
      <c r="A4" s="104" t="s">
        <v>13</v>
      </c>
      <c r="B4" s="104" t="s">
        <v>1</v>
      </c>
      <c r="C4" s="105" t="s">
        <v>2</v>
      </c>
      <c r="D4" s="105" t="s">
        <v>3</v>
      </c>
      <c r="E4" s="104" t="s">
        <v>4</v>
      </c>
      <c r="F4" s="104"/>
      <c r="G4" s="106" t="s">
        <v>7</v>
      </c>
      <c r="H4" s="107"/>
      <c r="I4" s="108" t="s">
        <v>8</v>
      </c>
      <c r="J4" s="109"/>
      <c r="K4" s="28" t="s">
        <v>6</v>
      </c>
    </row>
    <row r="5" spans="1:11" s="2" customFormat="1" ht="24" x14ac:dyDescent="0.35">
      <c r="A5" s="104"/>
      <c r="B5" s="104"/>
      <c r="C5" s="105"/>
      <c r="D5" s="105"/>
      <c r="E5" s="29" t="s">
        <v>5</v>
      </c>
      <c r="F5" s="28" t="s">
        <v>6</v>
      </c>
      <c r="G5" s="29" t="s">
        <v>5</v>
      </c>
      <c r="H5" s="28" t="s">
        <v>6</v>
      </c>
      <c r="I5" s="29" t="s">
        <v>5</v>
      </c>
      <c r="J5" s="28" t="s">
        <v>6</v>
      </c>
      <c r="K5" s="28"/>
    </row>
    <row r="6" spans="1:11" s="2" customFormat="1" x14ac:dyDescent="0.35">
      <c r="A6" s="28">
        <v>1</v>
      </c>
      <c r="B6" s="28">
        <v>2</v>
      </c>
      <c r="C6" s="47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8">
        <v>11</v>
      </c>
    </row>
    <row r="7" spans="1:11" s="2" customFormat="1" ht="21" customHeight="1" x14ac:dyDescent="0.35">
      <c r="A7" s="33"/>
      <c r="B7" s="34" t="s">
        <v>36</v>
      </c>
      <c r="C7" s="47"/>
      <c r="D7" s="33"/>
      <c r="E7" s="33"/>
      <c r="F7" s="33"/>
      <c r="G7" s="33"/>
      <c r="H7" s="33"/>
      <c r="I7" s="33"/>
      <c r="J7" s="33"/>
      <c r="K7" s="33"/>
    </row>
    <row r="8" spans="1:11" s="2" customFormat="1" ht="43.5" x14ac:dyDescent="0.35">
      <c r="A8" s="31">
        <v>1</v>
      </c>
      <c r="B8" s="30" t="s">
        <v>34</v>
      </c>
      <c r="C8" s="47" t="s">
        <v>16</v>
      </c>
      <c r="D8" s="25">
        <v>210</v>
      </c>
      <c r="E8" s="11"/>
      <c r="F8" s="11">
        <f>E8*D8</f>
        <v>0</v>
      </c>
      <c r="G8" s="11">
        <v>0</v>
      </c>
      <c r="H8" s="11">
        <f>G8*D8</f>
        <v>0</v>
      </c>
      <c r="I8" s="11">
        <v>0</v>
      </c>
      <c r="J8" s="11">
        <f>I8*D8</f>
        <v>0</v>
      </c>
      <c r="K8" s="12">
        <f>J8+H8+F8</f>
        <v>0</v>
      </c>
    </row>
    <row r="9" spans="1:11" s="2" customFormat="1" ht="33" customHeight="1" x14ac:dyDescent="0.35">
      <c r="A9" s="31">
        <v>2</v>
      </c>
      <c r="B9" s="30" t="s">
        <v>29</v>
      </c>
      <c r="C9" s="47" t="s">
        <v>16</v>
      </c>
      <c r="D9" s="25">
        <v>280</v>
      </c>
      <c r="E9" s="11"/>
      <c r="F9" s="11">
        <f t="shared" ref="F9:F72" si="0">E9*D9</f>
        <v>0</v>
      </c>
      <c r="G9" s="11">
        <v>0</v>
      </c>
      <c r="H9" s="11">
        <f t="shared" ref="H9:H72" si="1">G9*D9</f>
        <v>0</v>
      </c>
      <c r="I9" s="11">
        <v>0</v>
      </c>
      <c r="J9" s="11">
        <f t="shared" ref="J9:J72" si="2">I9*D9</f>
        <v>0</v>
      </c>
      <c r="K9" s="12">
        <f t="shared" ref="K9:K72" si="3">J9+H9+F9</f>
        <v>0</v>
      </c>
    </row>
    <row r="10" spans="1:11" s="2" customFormat="1" ht="31.5" customHeight="1" x14ac:dyDescent="0.35">
      <c r="A10" s="31">
        <v>3</v>
      </c>
      <c r="B10" s="30" t="s">
        <v>30</v>
      </c>
      <c r="C10" s="47" t="s">
        <v>16</v>
      </c>
      <c r="D10" s="25">
        <v>210</v>
      </c>
      <c r="E10" s="11"/>
      <c r="F10" s="11">
        <f t="shared" si="0"/>
        <v>0</v>
      </c>
      <c r="G10" s="11">
        <v>0</v>
      </c>
      <c r="H10" s="11">
        <v>0</v>
      </c>
      <c r="I10" s="11">
        <v>0</v>
      </c>
      <c r="J10" s="11">
        <f t="shared" si="2"/>
        <v>0</v>
      </c>
      <c r="K10" s="12">
        <f t="shared" si="3"/>
        <v>0</v>
      </c>
    </row>
    <row r="11" spans="1:11" s="2" customFormat="1" ht="16" x14ac:dyDescent="0.35">
      <c r="A11" s="31">
        <v>4</v>
      </c>
      <c r="B11" s="30" t="s">
        <v>97</v>
      </c>
      <c r="C11" s="47" t="s">
        <v>32</v>
      </c>
      <c r="D11" s="25">
        <f>24*0.15</f>
        <v>3.5999999999999996</v>
      </c>
      <c r="E11" s="11"/>
      <c r="F11" s="11">
        <f t="shared" si="0"/>
        <v>0</v>
      </c>
      <c r="G11" s="11">
        <v>0</v>
      </c>
      <c r="H11" s="11">
        <v>0</v>
      </c>
      <c r="I11" s="11">
        <v>0</v>
      </c>
      <c r="J11" s="11">
        <f t="shared" si="2"/>
        <v>0</v>
      </c>
      <c r="K11" s="12">
        <f t="shared" si="3"/>
        <v>0</v>
      </c>
    </row>
    <row r="12" spans="1:11" s="2" customFormat="1" ht="33" customHeight="1" x14ac:dyDescent="0.35">
      <c r="A12" s="31">
        <v>5</v>
      </c>
      <c r="B12" s="30" t="s">
        <v>81</v>
      </c>
      <c r="C12" s="47" t="s">
        <v>32</v>
      </c>
      <c r="D12" s="25">
        <v>4.2</v>
      </c>
      <c r="E12" s="11"/>
      <c r="F12" s="11">
        <f t="shared" si="0"/>
        <v>0</v>
      </c>
      <c r="G12" s="11">
        <v>0</v>
      </c>
      <c r="H12" s="11">
        <v>0</v>
      </c>
      <c r="I12" s="11">
        <v>0</v>
      </c>
      <c r="J12" s="11">
        <f t="shared" si="2"/>
        <v>0</v>
      </c>
      <c r="K12" s="12">
        <f t="shared" si="3"/>
        <v>0</v>
      </c>
    </row>
    <row r="13" spans="1:11" s="2" customFormat="1" ht="48" customHeight="1" x14ac:dyDescent="0.35">
      <c r="A13" s="31">
        <v>6</v>
      </c>
      <c r="B13" s="30" t="s">
        <v>33</v>
      </c>
      <c r="C13" s="47" t="s">
        <v>32</v>
      </c>
      <c r="D13" s="25">
        <v>375</v>
      </c>
      <c r="E13" s="11"/>
      <c r="F13" s="11">
        <f t="shared" si="0"/>
        <v>0</v>
      </c>
      <c r="G13" s="11">
        <v>0</v>
      </c>
      <c r="H13" s="11">
        <v>0</v>
      </c>
      <c r="I13" s="11">
        <v>0</v>
      </c>
      <c r="J13" s="11">
        <f t="shared" si="2"/>
        <v>0</v>
      </c>
      <c r="K13" s="12">
        <f t="shared" si="3"/>
        <v>0</v>
      </c>
    </row>
    <row r="14" spans="1:11" s="2" customFormat="1" ht="16" x14ac:dyDescent="0.35">
      <c r="A14" s="31">
        <v>7</v>
      </c>
      <c r="B14" s="30" t="s">
        <v>35</v>
      </c>
      <c r="C14" s="47" t="s">
        <v>31</v>
      </c>
      <c r="D14" s="25">
        <v>2600</v>
      </c>
      <c r="E14" s="11"/>
      <c r="F14" s="11">
        <f t="shared" si="0"/>
        <v>0</v>
      </c>
      <c r="G14" s="11">
        <v>0</v>
      </c>
      <c r="H14" s="11">
        <f t="shared" si="1"/>
        <v>0</v>
      </c>
      <c r="I14" s="11">
        <v>0</v>
      </c>
      <c r="J14" s="11">
        <f t="shared" si="2"/>
        <v>0</v>
      </c>
      <c r="K14" s="12">
        <f t="shared" si="3"/>
        <v>0</v>
      </c>
    </row>
    <row r="15" spans="1:11" s="2" customFormat="1" ht="16" x14ac:dyDescent="0.35">
      <c r="A15" s="31"/>
      <c r="B15" s="34" t="s">
        <v>37</v>
      </c>
      <c r="C15" s="47"/>
      <c r="D15" s="25"/>
      <c r="E15" s="11"/>
      <c r="F15" s="11">
        <f t="shared" si="0"/>
        <v>0</v>
      </c>
      <c r="G15" s="11"/>
      <c r="H15" s="11">
        <f t="shared" si="1"/>
        <v>0</v>
      </c>
      <c r="I15" s="11">
        <v>0</v>
      </c>
      <c r="J15" s="11">
        <f t="shared" si="2"/>
        <v>0</v>
      </c>
      <c r="K15" s="12">
        <f t="shared" si="3"/>
        <v>0</v>
      </c>
    </row>
    <row r="16" spans="1:11" s="2" customFormat="1" ht="43" x14ac:dyDescent="0.35">
      <c r="A16" s="31">
        <v>1</v>
      </c>
      <c r="B16" s="36" t="s">
        <v>98</v>
      </c>
      <c r="C16" s="47" t="s">
        <v>16</v>
      </c>
      <c r="D16" s="25">
        <v>318</v>
      </c>
      <c r="E16" s="11"/>
      <c r="F16" s="11">
        <f t="shared" si="0"/>
        <v>0</v>
      </c>
      <c r="G16" s="11">
        <v>0</v>
      </c>
      <c r="H16" s="11">
        <f t="shared" si="1"/>
        <v>0</v>
      </c>
      <c r="I16" s="11"/>
      <c r="J16" s="11">
        <f t="shared" si="2"/>
        <v>0</v>
      </c>
      <c r="K16" s="12">
        <f t="shared" si="3"/>
        <v>0</v>
      </c>
    </row>
    <row r="17" spans="1:11" s="2" customFormat="1" ht="16" x14ac:dyDescent="0.35">
      <c r="A17" s="31"/>
      <c r="B17" s="32" t="s">
        <v>39</v>
      </c>
      <c r="C17" s="47" t="s">
        <v>16</v>
      </c>
      <c r="D17" s="25">
        <f>D16*1.04</f>
        <v>330.72</v>
      </c>
      <c r="E17" s="11">
        <v>0</v>
      </c>
      <c r="F17" s="11">
        <f>E17*D17</f>
        <v>0</v>
      </c>
      <c r="G17" s="11"/>
      <c r="H17" s="11">
        <f t="shared" si="1"/>
        <v>0</v>
      </c>
      <c r="I17" s="11">
        <v>0</v>
      </c>
      <c r="J17" s="11">
        <f t="shared" si="2"/>
        <v>0</v>
      </c>
      <c r="K17" s="12">
        <f t="shared" si="3"/>
        <v>0</v>
      </c>
    </row>
    <row r="18" spans="1:11" s="2" customFormat="1" ht="16" x14ac:dyDescent="0.35">
      <c r="A18" s="31"/>
      <c r="B18" s="32" t="s">
        <v>38</v>
      </c>
      <c r="C18" s="47" t="s">
        <v>0</v>
      </c>
      <c r="D18" s="25">
        <v>156</v>
      </c>
      <c r="E18" s="11">
        <v>0</v>
      </c>
      <c r="F18" s="11">
        <f t="shared" si="0"/>
        <v>0</v>
      </c>
      <c r="G18" s="11"/>
      <c r="H18" s="11">
        <f t="shared" si="1"/>
        <v>0</v>
      </c>
      <c r="I18" s="11">
        <v>0</v>
      </c>
      <c r="J18" s="11">
        <f t="shared" si="2"/>
        <v>0</v>
      </c>
      <c r="K18" s="12">
        <f t="shared" si="3"/>
        <v>0</v>
      </c>
    </row>
    <row r="19" spans="1:11" s="2" customFormat="1" ht="16" x14ac:dyDescent="0.35">
      <c r="A19" s="31"/>
      <c r="B19" s="32" t="s">
        <v>44</v>
      </c>
      <c r="C19" s="47" t="s">
        <v>0</v>
      </c>
      <c r="D19" s="25">
        <v>134</v>
      </c>
      <c r="E19" s="11">
        <v>0</v>
      </c>
      <c r="F19" s="11">
        <f t="shared" si="0"/>
        <v>0</v>
      </c>
      <c r="G19" s="11"/>
      <c r="H19" s="11">
        <f t="shared" si="1"/>
        <v>0</v>
      </c>
      <c r="I19" s="11">
        <v>0</v>
      </c>
      <c r="J19" s="11">
        <f t="shared" si="2"/>
        <v>0</v>
      </c>
      <c r="K19" s="12">
        <f t="shared" si="3"/>
        <v>0</v>
      </c>
    </row>
    <row r="20" spans="1:11" s="2" customFormat="1" ht="16" x14ac:dyDescent="0.35">
      <c r="A20" s="31"/>
      <c r="B20" s="32" t="s">
        <v>40</v>
      </c>
      <c r="C20" s="47" t="s">
        <v>0</v>
      </c>
      <c r="D20" s="25">
        <v>154</v>
      </c>
      <c r="E20" s="11">
        <v>0</v>
      </c>
      <c r="F20" s="11">
        <f t="shared" si="0"/>
        <v>0</v>
      </c>
      <c r="G20" s="11"/>
      <c r="H20" s="11">
        <f t="shared" si="1"/>
        <v>0</v>
      </c>
      <c r="I20" s="11">
        <v>0</v>
      </c>
      <c r="J20" s="11">
        <f t="shared" si="2"/>
        <v>0</v>
      </c>
      <c r="K20" s="12">
        <f t="shared" si="3"/>
        <v>0</v>
      </c>
    </row>
    <row r="21" spans="1:11" s="2" customFormat="1" ht="16" x14ac:dyDescent="0.35">
      <c r="A21" s="31"/>
      <c r="B21" s="32" t="s">
        <v>41</v>
      </c>
      <c r="C21" s="47" t="s">
        <v>0</v>
      </c>
      <c r="D21" s="25">
        <v>110</v>
      </c>
      <c r="E21" s="11">
        <v>0</v>
      </c>
      <c r="F21" s="11">
        <f t="shared" si="0"/>
        <v>0</v>
      </c>
      <c r="G21" s="11"/>
      <c r="H21" s="11">
        <f t="shared" si="1"/>
        <v>0</v>
      </c>
      <c r="I21" s="11">
        <v>0</v>
      </c>
      <c r="J21" s="11">
        <f t="shared" si="2"/>
        <v>0</v>
      </c>
      <c r="K21" s="12">
        <f t="shared" si="3"/>
        <v>0</v>
      </c>
    </row>
    <row r="22" spans="1:11" s="2" customFormat="1" ht="16" x14ac:dyDescent="0.35">
      <c r="A22" s="31"/>
      <c r="B22" s="32" t="s">
        <v>46</v>
      </c>
      <c r="C22" s="47" t="s">
        <v>0</v>
      </c>
      <c r="D22" s="25">
        <v>45</v>
      </c>
      <c r="E22" s="11">
        <v>0</v>
      </c>
      <c r="F22" s="11">
        <f t="shared" si="0"/>
        <v>0</v>
      </c>
      <c r="G22" s="11"/>
      <c r="H22" s="11">
        <f t="shared" si="1"/>
        <v>0</v>
      </c>
      <c r="I22" s="11">
        <v>0</v>
      </c>
      <c r="J22" s="11">
        <f t="shared" si="2"/>
        <v>0</v>
      </c>
      <c r="K22" s="12">
        <f t="shared" si="3"/>
        <v>0</v>
      </c>
    </row>
    <row r="23" spans="1:11" s="2" customFormat="1" ht="16" x14ac:dyDescent="0.35">
      <c r="A23" s="31"/>
      <c r="B23" s="32" t="s">
        <v>42</v>
      </c>
      <c r="C23" s="47" t="s">
        <v>0</v>
      </c>
      <c r="D23" s="25">
        <v>52</v>
      </c>
      <c r="E23" s="11">
        <v>0</v>
      </c>
      <c r="F23" s="11">
        <f t="shared" si="0"/>
        <v>0</v>
      </c>
      <c r="G23" s="11"/>
      <c r="H23" s="11">
        <f t="shared" si="1"/>
        <v>0</v>
      </c>
      <c r="I23" s="11">
        <v>0</v>
      </c>
      <c r="J23" s="11">
        <f t="shared" si="2"/>
        <v>0</v>
      </c>
      <c r="K23" s="12">
        <f t="shared" si="3"/>
        <v>0</v>
      </c>
    </row>
    <row r="24" spans="1:11" s="2" customFormat="1" ht="16" x14ac:dyDescent="0.35">
      <c r="A24" s="31"/>
      <c r="B24" s="32" t="s">
        <v>43</v>
      </c>
      <c r="C24" s="47" t="s">
        <v>0</v>
      </c>
      <c r="D24" s="25">
        <v>64</v>
      </c>
      <c r="E24" s="11">
        <v>0</v>
      </c>
      <c r="F24" s="11">
        <f t="shared" si="0"/>
        <v>0</v>
      </c>
      <c r="G24" s="11"/>
      <c r="H24" s="11">
        <f t="shared" si="1"/>
        <v>0</v>
      </c>
      <c r="I24" s="11">
        <v>0</v>
      </c>
      <c r="J24" s="11">
        <f t="shared" si="2"/>
        <v>0</v>
      </c>
      <c r="K24" s="12">
        <f t="shared" si="3"/>
        <v>0</v>
      </c>
    </row>
    <row r="25" spans="1:11" s="2" customFormat="1" ht="16" x14ac:dyDescent="0.35">
      <c r="A25" s="31"/>
      <c r="B25" s="32" t="s">
        <v>45</v>
      </c>
      <c r="C25" s="47" t="s">
        <v>0</v>
      </c>
      <c r="D25" s="25">
        <v>17</v>
      </c>
      <c r="E25" s="11">
        <v>0</v>
      </c>
      <c r="F25" s="11">
        <f t="shared" si="0"/>
        <v>0</v>
      </c>
      <c r="G25" s="11"/>
      <c r="H25" s="11">
        <f t="shared" si="1"/>
        <v>0</v>
      </c>
      <c r="I25" s="11">
        <v>0</v>
      </c>
      <c r="J25" s="11">
        <f t="shared" si="2"/>
        <v>0</v>
      </c>
      <c r="K25" s="12">
        <f t="shared" si="3"/>
        <v>0</v>
      </c>
    </row>
    <row r="26" spans="1:11" s="2" customFormat="1" ht="16" x14ac:dyDescent="0.35">
      <c r="A26" s="31"/>
      <c r="B26" s="13" t="s">
        <v>47</v>
      </c>
      <c r="C26" s="47" t="s">
        <v>19</v>
      </c>
      <c r="D26" s="25">
        <v>110</v>
      </c>
      <c r="E26" s="11">
        <v>0</v>
      </c>
      <c r="F26" s="11">
        <f t="shared" si="0"/>
        <v>0</v>
      </c>
      <c r="G26" s="11"/>
      <c r="H26" s="11">
        <f t="shared" si="1"/>
        <v>0</v>
      </c>
      <c r="I26" s="11"/>
      <c r="J26" s="11">
        <f t="shared" si="2"/>
        <v>0</v>
      </c>
      <c r="K26" s="12">
        <f t="shared" si="3"/>
        <v>0</v>
      </c>
    </row>
    <row r="27" spans="1:11" s="2" customFormat="1" ht="16" x14ac:dyDescent="0.35">
      <c r="A27" s="31">
        <v>2</v>
      </c>
      <c r="B27" s="36" t="s">
        <v>53</v>
      </c>
      <c r="C27" s="47" t="s">
        <v>16</v>
      </c>
      <c r="D27" s="25">
        <v>294</v>
      </c>
      <c r="E27" s="11"/>
      <c r="F27" s="11">
        <f t="shared" si="0"/>
        <v>0</v>
      </c>
      <c r="G27" s="11">
        <v>0</v>
      </c>
      <c r="H27" s="11">
        <f t="shared" si="1"/>
        <v>0</v>
      </c>
      <c r="I27" s="11"/>
      <c r="J27" s="11">
        <f t="shared" si="2"/>
        <v>0</v>
      </c>
      <c r="K27" s="12">
        <f t="shared" si="3"/>
        <v>0</v>
      </c>
    </row>
    <row r="28" spans="1:11" s="2" customFormat="1" ht="16" x14ac:dyDescent="0.35">
      <c r="A28" s="31"/>
      <c r="B28" s="32" t="s">
        <v>48</v>
      </c>
      <c r="C28" s="47" t="s">
        <v>16</v>
      </c>
      <c r="D28" s="25">
        <f>D27*1.04</f>
        <v>305.76</v>
      </c>
      <c r="E28" s="11">
        <v>0</v>
      </c>
      <c r="F28" s="11">
        <f t="shared" si="0"/>
        <v>0</v>
      </c>
      <c r="G28" s="11"/>
      <c r="H28" s="11">
        <f t="shared" si="1"/>
        <v>0</v>
      </c>
      <c r="I28" s="11">
        <v>0</v>
      </c>
      <c r="J28" s="11">
        <f t="shared" si="2"/>
        <v>0</v>
      </c>
      <c r="K28" s="12">
        <f t="shared" si="3"/>
        <v>0</v>
      </c>
    </row>
    <row r="29" spans="1:11" s="2" customFormat="1" ht="16" x14ac:dyDescent="0.35">
      <c r="A29" s="31"/>
      <c r="B29" s="32" t="s">
        <v>38</v>
      </c>
      <c r="C29" s="47" t="s">
        <v>0</v>
      </c>
      <c r="D29" s="25">
        <v>148</v>
      </c>
      <c r="E29" s="11">
        <v>0</v>
      </c>
      <c r="F29" s="11">
        <f t="shared" si="0"/>
        <v>0</v>
      </c>
      <c r="G29" s="11"/>
      <c r="H29" s="11">
        <f t="shared" si="1"/>
        <v>0</v>
      </c>
      <c r="I29" s="11">
        <v>0</v>
      </c>
      <c r="J29" s="11">
        <f t="shared" si="2"/>
        <v>0</v>
      </c>
      <c r="K29" s="12">
        <f t="shared" si="3"/>
        <v>0</v>
      </c>
    </row>
    <row r="30" spans="1:11" s="2" customFormat="1" ht="16" x14ac:dyDescent="0.35">
      <c r="A30" s="31"/>
      <c r="B30" s="32" t="s">
        <v>44</v>
      </c>
      <c r="C30" s="47" t="s">
        <v>0</v>
      </c>
      <c r="D30" s="25">
        <v>244</v>
      </c>
      <c r="E30" s="11">
        <v>0</v>
      </c>
      <c r="F30" s="11">
        <f t="shared" si="0"/>
        <v>0</v>
      </c>
      <c r="G30" s="11"/>
      <c r="H30" s="11">
        <f t="shared" si="1"/>
        <v>0</v>
      </c>
      <c r="I30" s="11">
        <v>0</v>
      </c>
      <c r="J30" s="11">
        <f t="shared" si="2"/>
        <v>0</v>
      </c>
      <c r="K30" s="12">
        <f t="shared" si="3"/>
        <v>0</v>
      </c>
    </row>
    <row r="31" spans="1:11" s="2" customFormat="1" ht="16" x14ac:dyDescent="0.35">
      <c r="A31" s="31"/>
      <c r="B31" s="32" t="s">
        <v>49</v>
      </c>
      <c r="C31" s="47" t="s">
        <v>0</v>
      </c>
      <c r="D31" s="25">
        <v>125</v>
      </c>
      <c r="E31" s="11">
        <v>0</v>
      </c>
      <c r="F31" s="11">
        <f t="shared" si="0"/>
        <v>0</v>
      </c>
      <c r="G31" s="11"/>
      <c r="H31" s="11">
        <f t="shared" si="1"/>
        <v>0</v>
      </c>
      <c r="I31" s="11">
        <v>0</v>
      </c>
      <c r="J31" s="11">
        <f t="shared" si="2"/>
        <v>0</v>
      </c>
      <c r="K31" s="12">
        <f t="shared" si="3"/>
        <v>0</v>
      </c>
    </row>
    <row r="32" spans="1:11" s="2" customFormat="1" ht="16" x14ac:dyDescent="0.35">
      <c r="A32" s="31"/>
      <c r="B32" s="32" t="s">
        <v>50</v>
      </c>
      <c r="C32" s="47" t="s">
        <v>0</v>
      </c>
      <c r="D32" s="25">
        <v>120</v>
      </c>
      <c r="E32" s="11">
        <v>0</v>
      </c>
      <c r="F32" s="11">
        <f t="shared" si="0"/>
        <v>0</v>
      </c>
      <c r="G32" s="11"/>
      <c r="H32" s="11">
        <f t="shared" si="1"/>
        <v>0</v>
      </c>
      <c r="I32" s="11">
        <v>0</v>
      </c>
      <c r="J32" s="11">
        <f t="shared" si="2"/>
        <v>0</v>
      </c>
      <c r="K32" s="12">
        <f t="shared" si="3"/>
        <v>0</v>
      </c>
    </row>
    <row r="33" spans="1:11" s="2" customFormat="1" ht="16" x14ac:dyDescent="0.35">
      <c r="A33" s="31"/>
      <c r="B33" s="32" t="s">
        <v>51</v>
      </c>
      <c r="C33" s="47" t="s">
        <v>0</v>
      </c>
      <c r="D33" s="25">
        <v>48</v>
      </c>
      <c r="E33" s="11">
        <v>0</v>
      </c>
      <c r="F33" s="11">
        <f t="shared" si="0"/>
        <v>0</v>
      </c>
      <c r="G33" s="11"/>
      <c r="H33" s="11">
        <f t="shared" si="1"/>
        <v>0</v>
      </c>
      <c r="I33" s="11">
        <v>0</v>
      </c>
      <c r="J33" s="11">
        <f t="shared" si="2"/>
        <v>0</v>
      </c>
      <c r="K33" s="12">
        <f t="shared" si="3"/>
        <v>0</v>
      </c>
    </row>
    <row r="34" spans="1:11" s="2" customFormat="1" ht="16" x14ac:dyDescent="0.35">
      <c r="A34" s="31"/>
      <c r="B34" s="32" t="s">
        <v>52</v>
      </c>
      <c r="C34" s="47" t="s">
        <v>0</v>
      </c>
      <c r="D34" s="25">
        <v>42</v>
      </c>
      <c r="E34" s="11">
        <v>0</v>
      </c>
      <c r="F34" s="11">
        <f t="shared" si="0"/>
        <v>0</v>
      </c>
      <c r="G34" s="11"/>
      <c r="H34" s="11">
        <f t="shared" si="1"/>
        <v>0</v>
      </c>
      <c r="I34" s="11">
        <v>0</v>
      </c>
      <c r="J34" s="11">
        <f t="shared" si="2"/>
        <v>0</v>
      </c>
      <c r="K34" s="12">
        <f t="shared" si="3"/>
        <v>0</v>
      </c>
    </row>
    <row r="35" spans="1:11" s="2" customFormat="1" ht="16" x14ac:dyDescent="0.35">
      <c r="A35" s="31"/>
      <c r="B35" s="32" t="s">
        <v>45</v>
      </c>
      <c r="C35" s="47" t="s">
        <v>0</v>
      </c>
      <c r="D35" s="25">
        <v>8</v>
      </c>
      <c r="E35" s="11">
        <v>0</v>
      </c>
      <c r="F35" s="11">
        <f t="shared" si="0"/>
        <v>0</v>
      </c>
      <c r="G35" s="11"/>
      <c r="H35" s="11">
        <f t="shared" si="1"/>
        <v>0</v>
      </c>
      <c r="I35" s="11">
        <v>0</v>
      </c>
      <c r="J35" s="11">
        <f t="shared" si="2"/>
        <v>0</v>
      </c>
      <c r="K35" s="12">
        <f t="shared" si="3"/>
        <v>0</v>
      </c>
    </row>
    <row r="36" spans="1:11" s="2" customFormat="1" ht="16" x14ac:dyDescent="0.35">
      <c r="A36" s="31"/>
      <c r="B36" s="13" t="s">
        <v>47</v>
      </c>
      <c r="C36" s="47" t="s">
        <v>19</v>
      </c>
      <c r="D36" s="25">
        <v>96</v>
      </c>
      <c r="E36" s="11">
        <v>0</v>
      </c>
      <c r="F36" s="11">
        <f t="shared" si="0"/>
        <v>0</v>
      </c>
      <c r="G36" s="11"/>
      <c r="H36" s="11">
        <f t="shared" si="1"/>
        <v>0</v>
      </c>
      <c r="I36" s="11"/>
      <c r="J36" s="11">
        <f t="shared" si="2"/>
        <v>0</v>
      </c>
      <c r="K36" s="12">
        <f t="shared" si="3"/>
        <v>0</v>
      </c>
    </row>
    <row r="37" spans="1:11" s="2" customFormat="1" ht="16" x14ac:dyDescent="0.35">
      <c r="A37" s="31">
        <v>3</v>
      </c>
      <c r="B37" s="35" t="s">
        <v>54</v>
      </c>
      <c r="C37" s="47" t="s">
        <v>16</v>
      </c>
      <c r="D37" s="25">
        <v>732</v>
      </c>
      <c r="E37" s="11"/>
      <c r="F37" s="11">
        <f t="shared" si="0"/>
        <v>0</v>
      </c>
      <c r="G37" s="11">
        <v>0</v>
      </c>
      <c r="H37" s="11">
        <f t="shared" si="1"/>
        <v>0</v>
      </c>
      <c r="I37" s="11"/>
      <c r="J37" s="11">
        <f t="shared" si="2"/>
        <v>0</v>
      </c>
      <c r="K37" s="12">
        <f t="shared" si="3"/>
        <v>0</v>
      </c>
    </row>
    <row r="38" spans="1:11" s="2" customFormat="1" ht="16" x14ac:dyDescent="0.35">
      <c r="A38" s="31"/>
      <c r="B38" s="32" t="s">
        <v>55</v>
      </c>
      <c r="C38" s="47" t="s">
        <v>16</v>
      </c>
      <c r="D38" s="25">
        <v>218</v>
      </c>
      <c r="E38" s="11">
        <v>0</v>
      </c>
      <c r="F38" s="11">
        <f t="shared" si="0"/>
        <v>0</v>
      </c>
      <c r="G38" s="11"/>
      <c r="H38" s="11">
        <f t="shared" si="1"/>
        <v>0</v>
      </c>
      <c r="I38" s="11">
        <v>0</v>
      </c>
      <c r="J38" s="11">
        <f t="shared" si="2"/>
        <v>0</v>
      </c>
      <c r="K38" s="12">
        <f t="shared" si="3"/>
        <v>0</v>
      </c>
    </row>
    <row r="39" spans="1:11" s="2" customFormat="1" ht="16" x14ac:dyDescent="0.35">
      <c r="A39" s="31"/>
      <c r="B39" s="32" t="s">
        <v>56</v>
      </c>
      <c r="C39" s="47" t="s">
        <v>16</v>
      </c>
      <c r="D39" s="25">
        <v>232</v>
      </c>
      <c r="E39" s="11">
        <v>0</v>
      </c>
      <c r="F39" s="11">
        <f t="shared" si="0"/>
        <v>0</v>
      </c>
      <c r="G39" s="11"/>
      <c r="H39" s="11">
        <f t="shared" si="1"/>
        <v>0</v>
      </c>
      <c r="I39" s="11">
        <v>0</v>
      </c>
      <c r="J39" s="11">
        <f t="shared" si="2"/>
        <v>0</v>
      </c>
      <c r="K39" s="12">
        <f t="shared" si="3"/>
        <v>0</v>
      </c>
    </row>
    <row r="40" spans="1:11" s="2" customFormat="1" ht="16" x14ac:dyDescent="0.35">
      <c r="A40" s="31"/>
      <c r="B40" s="32" t="s">
        <v>57</v>
      </c>
      <c r="C40" s="47" t="s">
        <v>16</v>
      </c>
      <c r="D40" s="25">
        <v>280</v>
      </c>
      <c r="E40" s="11">
        <v>0</v>
      </c>
      <c r="F40" s="11">
        <f t="shared" si="0"/>
        <v>0</v>
      </c>
      <c r="G40" s="11"/>
      <c r="H40" s="11">
        <f t="shared" si="1"/>
        <v>0</v>
      </c>
      <c r="I40" s="11">
        <v>0</v>
      </c>
      <c r="J40" s="11">
        <f t="shared" si="2"/>
        <v>0</v>
      </c>
      <c r="K40" s="12">
        <f t="shared" si="3"/>
        <v>0</v>
      </c>
    </row>
    <row r="41" spans="1:11" s="2" customFormat="1" ht="16" x14ac:dyDescent="0.35">
      <c r="A41" s="31"/>
      <c r="B41" s="32" t="s">
        <v>64</v>
      </c>
      <c r="C41" s="47" t="s">
        <v>0</v>
      </c>
      <c r="D41" s="25">
        <v>22</v>
      </c>
      <c r="E41" s="11">
        <v>0</v>
      </c>
      <c r="F41" s="11">
        <f t="shared" si="0"/>
        <v>0</v>
      </c>
      <c r="G41" s="11"/>
      <c r="H41" s="11">
        <f t="shared" si="1"/>
        <v>0</v>
      </c>
      <c r="I41" s="11">
        <v>0</v>
      </c>
      <c r="J41" s="11">
        <f t="shared" si="2"/>
        <v>0</v>
      </c>
      <c r="K41" s="12">
        <f t="shared" si="3"/>
        <v>0</v>
      </c>
    </row>
    <row r="42" spans="1:11" s="2" customFormat="1" ht="16" x14ac:dyDescent="0.35">
      <c r="A42" s="31"/>
      <c r="B42" s="32" t="s">
        <v>65</v>
      </c>
      <c r="C42" s="47" t="s">
        <v>0</v>
      </c>
      <c r="D42" s="25">
        <v>74</v>
      </c>
      <c r="E42" s="11">
        <v>0</v>
      </c>
      <c r="F42" s="11">
        <f t="shared" si="0"/>
        <v>0</v>
      </c>
      <c r="G42" s="11"/>
      <c r="H42" s="11">
        <f t="shared" si="1"/>
        <v>0</v>
      </c>
      <c r="I42" s="11">
        <v>0</v>
      </c>
      <c r="J42" s="11">
        <f t="shared" si="2"/>
        <v>0</v>
      </c>
      <c r="K42" s="12">
        <f t="shared" si="3"/>
        <v>0</v>
      </c>
    </row>
    <row r="43" spans="1:11" s="2" customFormat="1" ht="16" x14ac:dyDescent="0.35">
      <c r="A43" s="31"/>
      <c r="B43" s="32" t="s">
        <v>66</v>
      </c>
      <c r="C43" s="47" t="s">
        <v>0</v>
      </c>
      <c r="D43" s="25">
        <v>94</v>
      </c>
      <c r="E43" s="11">
        <v>0</v>
      </c>
      <c r="F43" s="11">
        <f t="shared" si="0"/>
        <v>0</v>
      </c>
      <c r="G43" s="11"/>
      <c r="H43" s="11">
        <f t="shared" si="1"/>
        <v>0</v>
      </c>
      <c r="I43" s="11">
        <v>0</v>
      </c>
      <c r="J43" s="11">
        <f t="shared" si="2"/>
        <v>0</v>
      </c>
      <c r="K43" s="12">
        <f t="shared" si="3"/>
        <v>0</v>
      </c>
    </row>
    <row r="44" spans="1:11" s="2" customFormat="1" ht="16" x14ac:dyDescent="0.35">
      <c r="A44" s="31"/>
      <c r="B44" s="32" t="s">
        <v>38</v>
      </c>
      <c r="C44" s="47" t="s">
        <v>0</v>
      </c>
      <c r="D44" s="25">
        <v>284</v>
      </c>
      <c r="E44" s="11">
        <v>0</v>
      </c>
      <c r="F44" s="11">
        <f t="shared" si="0"/>
        <v>0</v>
      </c>
      <c r="G44" s="11"/>
      <c r="H44" s="11">
        <f t="shared" si="1"/>
        <v>0</v>
      </c>
      <c r="I44" s="11">
        <v>0</v>
      </c>
      <c r="J44" s="11">
        <f t="shared" si="2"/>
        <v>0</v>
      </c>
      <c r="K44" s="12">
        <f t="shared" si="3"/>
        <v>0</v>
      </c>
    </row>
    <row r="45" spans="1:11" s="2" customFormat="1" ht="16" x14ac:dyDescent="0.35">
      <c r="A45" s="31"/>
      <c r="B45" s="32" t="s">
        <v>44</v>
      </c>
      <c r="C45" s="47" t="s">
        <v>0</v>
      </c>
      <c r="D45" s="25">
        <v>450</v>
      </c>
      <c r="E45" s="11">
        <v>0</v>
      </c>
      <c r="F45" s="11">
        <f t="shared" si="0"/>
        <v>0</v>
      </c>
      <c r="G45" s="11"/>
      <c r="H45" s="11">
        <f t="shared" si="1"/>
        <v>0</v>
      </c>
      <c r="I45" s="11">
        <v>0</v>
      </c>
      <c r="J45" s="11">
        <f t="shared" si="2"/>
        <v>0</v>
      </c>
      <c r="K45" s="12">
        <f t="shared" si="3"/>
        <v>0</v>
      </c>
    </row>
    <row r="46" spans="1:11" s="2" customFormat="1" ht="16" x14ac:dyDescent="0.35">
      <c r="A46" s="31"/>
      <c r="B46" s="32" t="s">
        <v>58</v>
      </c>
      <c r="C46" s="47" t="s">
        <v>19</v>
      </c>
      <c r="D46" s="25">
        <v>94</v>
      </c>
      <c r="E46" s="11">
        <v>0</v>
      </c>
      <c r="F46" s="11">
        <f t="shared" si="0"/>
        <v>0</v>
      </c>
      <c r="G46" s="11"/>
      <c r="H46" s="11">
        <f t="shared" si="1"/>
        <v>0</v>
      </c>
      <c r="I46" s="11">
        <v>0</v>
      </c>
      <c r="J46" s="11">
        <f t="shared" si="2"/>
        <v>0</v>
      </c>
      <c r="K46" s="12">
        <f t="shared" si="3"/>
        <v>0</v>
      </c>
    </row>
    <row r="47" spans="1:11" s="2" customFormat="1" ht="16" x14ac:dyDescent="0.35">
      <c r="A47" s="31">
        <v>4</v>
      </c>
      <c r="B47" s="35" t="s">
        <v>59</v>
      </c>
      <c r="C47" s="47"/>
      <c r="D47" s="25">
        <f t="shared" ref="D47" si="4">D48+D49+D50</f>
        <v>834</v>
      </c>
      <c r="E47" s="11"/>
      <c r="F47" s="11">
        <f t="shared" si="0"/>
        <v>0</v>
      </c>
      <c r="G47" s="11">
        <v>0</v>
      </c>
      <c r="H47" s="11">
        <f t="shared" si="1"/>
        <v>0</v>
      </c>
      <c r="I47" s="11">
        <v>0</v>
      </c>
      <c r="J47" s="11">
        <f t="shared" si="2"/>
        <v>0</v>
      </c>
      <c r="K47" s="12">
        <f t="shared" si="3"/>
        <v>0</v>
      </c>
    </row>
    <row r="48" spans="1:11" s="2" customFormat="1" ht="16" x14ac:dyDescent="0.35">
      <c r="A48" s="31"/>
      <c r="B48" s="32" t="s">
        <v>60</v>
      </c>
      <c r="C48" s="47" t="s">
        <v>16</v>
      </c>
      <c r="D48" s="25">
        <v>218</v>
      </c>
      <c r="E48" s="11">
        <v>0</v>
      </c>
      <c r="F48" s="11">
        <f t="shared" si="0"/>
        <v>0</v>
      </c>
      <c r="G48" s="11"/>
      <c r="H48" s="11">
        <f t="shared" si="1"/>
        <v>0</v>
      </c>
      <c r="I48" s="11">
        <v>0</v>
      </c>
      <c r="J48" s="11">
        <f t="shared" si="2"/>
        <v>0</v>
      </c>
      <c r="K48" s="12">
        <f t="shared" si="3"/>
        <v>0</v>
      </c>
    </row>
    <row r="49" spans="1:11" s="2" customFormat="1" ht="16" x14ac:dyDescent="0.35">
      <c r="A49" s="31"/>
      <c r="B49" s="32" t="s">
        <v>61</v>
      </c>
      <c r="C49" s="47" t="s">
        <v>16</v>
      </c>
      <c r="D49" s="25">
        <v>282</v>
      </c>
      <c r="E49" s="11">
        <v>0</v>
      </c>
      <c r="F49" s="11">
        <f t="shared" si="0"/>
        <v>0</v>
      </c>
      <c r="G49" s="11"/>
      <c r="H49" s="11">
        <f t="shared" si="1"/>
        <v>0</v>
      </c>
      <c r="I49" s="11">
        <v>0</v>
      </c>
      <c r="J49" s="11">
        <f t="shared" si="2"/>
        <v>0</v>
      </c>
      <c r="K49" s="12">
        <f t="shared" si="3"/>
        <v>0</v>
      </c>
    </row>
    <row r="50" spans="1:11" s="2" customFormat="1" ht="16" x14ac:dyDescent="0.35">
      <c r="A50" s="31"/>
      <c r="B50" s="32" t="s">
        <v>62</v>
      </c>
      <c r="C50" s="47" t="s">
        <v>16</v>
      </c>
      <c r="D50" s="25">
        <v>334</v>
      </c>
      <c r="E50" s="11">
        <v>0</v>
      </c>
      <c r="F50" s="11">
        <f t="shared" si="0"/>
        <v>0</v>
      </c>
      <c r="G50" s="11"/>
      <c r="H50" s="11">
        <f t="shared" si="1"/>
        <v>0</v>
      </c>
      <c r="I50" s="11">
        <v>0</v>
      </c>
      <c r="J50" s="11">
        <f t="shared" si="2"/>
        <v>0</v>
      </c>
      <c r="K50" s="12">
        <f t="shared" si="3"/>
        <v>0</v>
      </c>
    </row>
    <row r="51" spans="1:11" s="2" customFormat="1" ht="16" x14ac:dyDescent="0.35">
      <c r="A51" s="31"/>
      <c r="B51" s="32" t="s">
        <v>67</v>
      </c>
      <c r="C51" s="47" t="s">
        <v>0</v>
      </c>
      <c r="D51" s="25">
        <v>8</v>
      </c>
      <c r="E51" s="11">
        <v>0</v>
      </c>
      <c r="F51" s="11">
        <f t="shared" si="0"/>
        <v>0</v>
      </c>
      <c r="G51" s="11"/>
      <c r="H51" s="11">
        <f t="shared" si="1"/>
        <v>0</v>
      </c>
      <c r="I51" s="11">
        <v>0</v>
      </c>
      <c r="J51" s="11">
        <f t="shared" si="2"/>
        <v>0</v>
      </c>
      <c r="K51" s="12">
        <f t="shared" si="3"/>
        <v>0</v>
      </c>
    </row>
    <row r="52" spans="1:11" s="2" customFormat="1" ht="16" x14ac:dyDescent="0.35">
      <c r="A52" s="31"/>
      <c r="B52" s="32" t="s">
        <v>65</v>
      </c>
      <c r="C52" s="47" t="s">
        <v>0</v>
      </c>
      <c r="D52" s="25">
        <v>94</v>
      </c>
      <c r="E52" s="11">
        <v>0</v>
      </c>
      <c r="F52" s="11">
        <f t="shared" si="0"/>
        <v>0</v>
      </c>
      <c r="G52" s="11"/>
      <c r="H52" s="11">
        <f t="shared" si="1"/>
        <v>0</v>
      </c>
      <c r="I52" s="11">
        <v>0</v>
      </c>
      <c r="J52" s="11">
        <f t="shared" si="2"/>
        <v>0</v>
      </c>
      <c r="K52" s="12">
        <f t="shared" si="3"/>
        <v>0</v>
      </c>
    </row>
    <row r="53" spans="1:11" s="2" customFormat="1" ht="16" x14ac:dyDescent="0.35">
      <c r="A53" s="31"/>
      <c r="B53" s="32" t="s">
        <v>66</v>
      </c>
      <c r="C53" s="47" t="s">
        <v>0</v>
      </c>
      <c r="D53" s="25">
        <v>114</v>
      </c>
      <c r="E53" s="11">
        <v>0</v>
      </c>
      <c r="F53" s="11">
        <f t="shared" si="0"/>
        <v>0</v>
      </c>
      <c r="G53" s="11"/>
      <c r="H53" s="11">
        <f t="shared" si="1"/>
        <v>0</v>
      </c>
      <c r="I53" s="11">
        <v>0</v>
      </c>
      <c r="J53" s="11">
        <f t="shared" si="2"/>
        <v>0</v>
      </c>
      <c r="K53" s="12">
        <f t="shared" si="3"/>
        <v>0</v>
      </c>
    </row>
    <row r="54" spans="1:11" s="2" customFormat="1" ht="16" x14ac:dyDescent="0.35">
      <c r="A54" s="31"/>
      <c r="B54" s="32" t="s">
        <v>38</v>
      </c>
      <c r="C54" s="47" t="s">
        <v>0</v>
      </c>
      <c r="D54" s="25">
        <v>414</v>
      </c>
      <c r="E54" s="11">
        <v>0</v>
      </c>
      <c r="F54" s="11">
        <f t="shared" si="0"/>
        <v>0</v>
      </c>
      <c r="G54" s="11"/>
      <c r="H54" s="11">
        <f t="shared" si="1"/>
        <v>0</v>
      </c>
      <c r="I54" s="11">
        <v>0</v>
      </c>
      <c r="J54" s="11">
        <f t="shared" si="2"/>
        <v>0</v>
      </c>
      <c r="K54" s="12">
        <f t="shared" si="3"/>
        <v>0</v>
      </c>
    </row>
    <row r="55" spans="1:11" s="2" customFormat="1" ht="16" x14ac:dyDescent="0.35">
      <c r="A55" s="31"/>
      <c r="B55" s="32" t="s">
        <v>44</v>
      </c>
      <c r="C55" s="47" t="s">
        <v>0</v>
      </c>
      <c r="D55" s="25">
        <v>780</v>
      </c>
      <c r="E55" s="11">
        <v>0</v>
      </c>
      <c r="F55" s="11">
        <f t="shared" si="0"/>
        <v>0</v>
      </c>
      <c r="G55" s="11"/>
      <c r="H55" s="11">
        <f t="shared" si="1"/>
        <v>0</v>
      </c>
      <c r="I55" s="11">
        <v>0</v>
      </c>
      <c r="J55" s="11">
        <f t="shared" si="2"/>
        <v>0</v>
      </c>
      <c r="K55" s="12">
        <f t="shared" si="3"/>
        <v>0</v>
      </c>
    </row>
    <row r="56" spans="1:11" s="2" customFormat="1" ht="16" x14ac:dyDescent="0.35">
      <c r="A56" s="31"/>
      <c r="B56" s="32" t="s">
        <v>58</v>
      </c>
      <c r="C56" s="47" t="s">
        <v>19</v>
      </c>
      <c r="D56" s="25">
        <v>94</v>
      </c>
      <c r="E56" s="11">
        <v>0</v>
      </c>
      <c r="F56" s="11">
        <f t="shared" si="0"/>
        <v>0</v>
      </c>
      <c r="G56" s="11"/>
      <c r="H56" s="11">
        <f t="shared" si="1"/>
        <v>0</v>
      </c>
      <c r="I56" s="11">
        <v>0</v>
      </c>
      <c r="J56" s="11">
        <f t="shared" si="2"/>
        <v>0</v>
      </c>
      <c r="K56" s="12">
        <f t="shared" si="3"/>
        <v>0</v>
      </c>
    </row>
    <row r="57" spans="1:11" s="2" customFormat="1" ht="32" x14ac:dyDescent="0.35">
      <c r="A57" s="31">
        <v>5</v>
      </c>
      <c r="B57" s="36" t="s">
        <v>70</v>
      </c>
      <c r="C57" s="47" t="s">
        <v>16</v>
      </c>
      <c r="D57" s="11">
        <v>140</v>
      </c>
      <c r="E57" s="11"/>
      <c r="F57" s="11">
        <f t="shared" si="0"/>
        <v>0</v>
      </c>
      <c r="G57" s="11">
        <v>0</v>
      </c>
      <c r="H57" s="11">
        <f t="shared" si="1"/>
        <v>0</v>
      </c>
      <c r="I57" s="11"/>
      <c r="J57" s="11">
        <f t="shared" si="2"/>
        <v>0</v>
      </c>
      <c r="K57" s="12">
        <f t="shared" si="3"/>
        <v>0</v>
      </c>
    </row>
    <row r="58" spans="1:11" s="2" customFormat="1" ht="16" x14ac:dyDescent="0.35">
      <c r="A58" s="31"/>
      <c r="B58" s="13" t="s">
        <v>71</v>
      </c>
      <c r="C58" s="47" t="s">
        <v>16</v>
      </c>
      <c r="D58" s="11">
        <v>145</v>
      </c>
      <c r="E58" s="11">
        <v>0</v>
      </c>
      <c r="F58" s="11">
        <f t="shared" si="0"/>
        <v>0</v>
      </c>
      <c r="G58" s="11"/>
      <c r="H58" s="11">
        <f t="shared" si="1"/>
        <v>0</v>
      </c>
      <c r="I58" s="11">
        <v>0</v>
      </c>
      <c r="J58" s="11">
        <f t="shared" si="2"/>
        <v>0</v>
      </c>
      <c r="K58" s="12">
        <f t="shared" si="3"/>
        <v>0</v>
      </c>
    </row>
    <row r="59" spans="1:11" s="2" customFormat="1" ht="16" x14ac:dyDescent="0.35">
      <c r="A59" s="31"/>
      <c r="B59" s="13" t="s">
        <v>18</v>
      </c>
      <c r="C59" s="47" t="s">
        <v>17</v>
      </c>
      <c r="D59" s="11">
        <v>48</v>
      </c>
      <c r="E59" s="11">
        <v>0</v>
      </c>
      <c r="F59" s="11">
        <f t="shared" si="0"/>
        <v>0</v>
      </c>
      <c r="G59" s="11">
        <v>0</v>
      </c>
      <c r="H59" s="11">
        <f t="shared" si="1"/>
        <v>0</v>
      </c>
      <c r="I59" s="11">
        <v>0</v>
      </c>
      <c r="J59" s="11">
        <f t="shared" si="2"/>
        <v>0</v>
      </c>
      <c r="K59" s="12">
        <f t="shared" si="3"/>
        <v>0</v>
      </c>
    </row>
    <row r="60" spans="1:11" s="2" customFormat="1" ht="16" x14ac:dyDescent="0.35">
      <c r="A60" s="31"/>
      <c r="B60" s="13" t="s">
        <v>20</v>
      </c>
      <c r="C60" s="47" t="s">
        <v>16</v>
      </c>
      <c r="D60" s="11">
        <v>320</v>
      </c>
      <c r="E60" s="11">
        <v>0</v>
      </c>
      <c r="F60" s="11">
        <f t="shared" si="0"/>
        <v>0</v>
      </c>
      <c r="G60" s="11">
        <v>0</v>
      </c>
      <c r="H60" s="11">
        <f t="shared" si="1"/>
        <v>0</v>
      </c>
      <c r="I60" s="11">
        <v>0</v>
      </c>
      <c r="J60" s="11">
        <f t="shared" si="2"/>
        <v>0</v>
      </c>
      <c r="K60" s="12">
        <f t="shared" si="3"/>
        <v>0</v>
      </c>
    </row>
    <row r="61" spans="1:11" s="2" customFormat="1" ht="16" x14ac:dyDescent="0.35">
      <c r="A61" s="31"/>
      <c r="B61" s="13" t="s">
        <v>21</v>
      </c>
      <c r="C61" s="47" t="s">
        <v>16</v>
      </c>
      <c r="D61" s="11">
        <v>96</v>
      </c>
      <c r="E61" s="11">
        <v>0</v>
      </c>
      <c r="F61" s="11">
        <f t="shared" si="0"/>
        <v>0</v>
      </c>
      <c r="G61" s="11">
        <v>0</v>
      </c>
      <c r="H61" s="11">
        <f t="shared" si="1"/>
        <v>0</v>
      </c>
      <c r="I61" s="11">
        <v>0</v>
      </c>
      <c r="J61" s="11">
        <f t="shared" si="2"/>
        <v>0</v>
      </c>
      <c r="K61" s="12">
        <f t="shared" si="3"/>
        <v>0</v>
      </c>
    </row>
    <row r="62" spans="1:11" s="2" customFormat="1" ht="16" x14ac:dyDescent="0.35">
      <c r="A62" s="31"/>
      <c r="B62" s="13" t="s">
        <v>22</v>
      </c>
      <c r="C62" s="47" t="s">
        <v>19</v>
      </c>
      <c r="D62" s="11">
        <v>16</v>
      </c>
      <c r="E62" s="11">
        <v>0</v>
      </c>
      <c r="F62" s="11">
        <f t="shared" si="0"/>
        <v>0</v>
      </c>
      <c r="G62" s="11">
        <v>0</v>
      </c>
      <c r="H62" s="11">
        <f t="shared" si="1"/>
        <v>0</v>
      </c>
      <c r="I62" s="11">
        <v>0</v>
      </c>
      <c r="J62" s="11">
        <f t="shared" si="2"/>
        <v>0</v>
      </c>
      <c r="K62" s="12">
        <f t="shared" si="3"/>
        <v>0</v>
      </c>
    </row>
    <row r="63" spans="1:11" s="2" customFormat="1" ht="16" x14ac:dyDescent="0.35">
      <c r="A63" s="31"/>
      <c r="B63" s="13" t="s">
        <v>23</v>
      </c>
      <c r="C63" s="47" t="s">
        <v>19</v>
      </c>
      <c r="D63" s="11">
        <v>12</v>
      </c>
      <c r="E63" s="11">
        <v>0</v>
      </c>
      <c r="F63" s="11">
        <f t="shared" si="0"/>
        <v>0</v>
      </c>
      <c r="G63" s="11">
        <v>0</v>
      </c>
      <c r="H63" s="11">
        <f t="shared" si="1"/>
        <v>0</v>
      </c>
      <c r="I63" s="11">
        <v>0</v>
      </c>
      <c r="J63" s="11">
        <f t="shared" si="2"/>
        <v>0</v>
      </c>
      <c r="K63" s="12">
        <f t="shared" si="3"/>
        <v>0</v>
      </c>
    </row>
    <row r="64" spans="1:11" s="2" customFormat="1" ht="32" x14ac:dyDescent="0.35">
      <c r="A64" s="31"/>
      <c r="B64" s="13" t="s">
        <v>25</v>
      </c>
      <c r="C64" s="47" t="s">
        <v>19</v>
      </c>
      <c r="D64" s="11">
        <v>6</v>
      </c>
      <c r="E64" s="11">
        <v>0</v>
      </c>
      <c r="F64" s="11">
        <f t="shared" si="0"/>
        <v>0</v>
      </c>
      <c r="G64" s="11">
        <v>0</v>
      </c>
      <c r="H64" s="11">
        <f t="shared" si="1"/>
        <v>0</v>
      </c>
      <c r="I64" s="11">
        <v>0</v>
      </c>
      <c r="J64" s="11">
        <f t="shared" si="2"/>
        <v>0</v>
      </c>
      <c r="K64" s="12">
        <f t="shared" si="3"/>
        <v>0</v>
      </c>
    </row>
    <row r="65" spans="1:11" s="2" customFormat="1" ht="16" x14ac:dyDescent="0.35">
      <c r="A65" s="31"/>
      <c r="B65" s="13" t="s">
        <v>27</v>
      </c>
      <c r="C65" s="47" t="s">
        <v>28</v>
      </c>
      <c r="D65" s="11">
        <v>62</v>
      </c>
      <c r="E65" s="11">
        <v>0</v>
      </c>
      <c r="F65" s="11">
        <f t="shared" si="0"/>
        <v>0</v>
      </c>
      <c r="G65" s="11"/>
      <c r="H65" s="11">
        <f t="shared" si="1"/>
        <v>0</v>
      </c>
      <c r="I65" s="11"/>
      <c r="J65" s="11">
        <f t="shared" si="2"/>
        <v>0</v>
      </c>
      <c r="K65" s="12">
        <f t="shared" si="3"/>
        <v>0</v>
      </c>
    </row>
    <row r="66" spans="1:11" ht="56.25" customHeight="1" x14ac:dyDescent="0.35">
      <c r="A66" s="10">
        <v>6</v>
      </c>
      <c r="B66" s="36" t="s">
        <v>96</v>
      </c>
      <c r="C66" s="47" t="s">
        <v>93</v>
      </c>
      <c r="D66" s="11">
        <v>2674</v>
      </c>
      <c r="E66" s="11"/>
      <c r="F66" s="11">
        <f t="shared" si="0"/>
        <v>0</v>
      </c>
      <c r="G66" s="11">
        <v>0</v>
      </c>
      <c r="H66" s="11">
        <f t="shared" si="1"/>
        <v>0</v>
      </c>
      <c r="I66" s="11"/>
      <c r="J66" s="11">
        <f t="shared" si="2"/>
        <v>0</v>
      </c>
      <c r="K66" s="12">
        <f t="shared" si="3"/>
        <v>0</v>
      </c>
    </row>
    <row r="67" spans="1:11" ht="18.75" customHeight="1" x14ac:dyDescent="0.35">
      <c r="A67" s="26"/>
      <c r="B67" s="13" t="s">
        <v>8</v>
      </c>
      <c r="C67" s="47" t="s">
        <v>28</v>
      </c>
      <c r="D67" s="11">
        <f>D66*0.2</f>
        <v>534.80000000000007</v>
      </c>
      <c r="E67" s="11"/>
      <c r="F67" s="11">
        <f t="shared" si="0"/>
        <v>0</v>
      </c>
      <c r="G67" s="11"/>
      <c r="H67" s="11">
        <f t="shared" si="1"/>
        <v>0</v>
      </c>
      <c r="I67" s="11">
        <v>0</v>
      </c>
      <c r="J67" s="11">
        <f t="shared" si="2"/>
        <v>0</v>
      </c>
      <c r="K67" s="12">
        <f t="shared" si="3"/>
        <v>0</v>
      </c>
    </row>
    <row r="68" spans="1:11" ht="19.5" customHeight="1" x14ac:dyDescent="0.35">
      <c r="A68" s="26"/>
      <c r="B68" s="13" t="s">
        <v>68</v>
      </c>
      <c r="C68" s="47" t="s">
        <v>94</v>
      </c>
      <c r="D68" s="11">
        <f>710*0.07*1.02</f>
        <v>50.694000000000003</v>
      </c>
      <c r="E68" s="11">
        <v>0</v>
      </c>
      <c r="F68" s="11">
        <f t="shared" si="0"/>
        <v>0</v>
      </c>
      <c r="G68" s="11"/>
      <c r="H68" s="11">
        <f t="shared" si="1"/>
        <v>0</v>
      </c>
      <c r="I68" s="11">
        <v>0</v>
      </c>
      <c r="J68" s="11">
        <f t="shared" si="2"/>
        <v>0</v>
      </c>
      <c r="K68" s="12">
        <f t="shared" si="3"/>
        <v>0</v>
      </c>
    </row>
    <row r="69" spans="1:11" ht="19.5" customHeight="1" x14ac:dyDescent="0.35">
      <c r="A69" s="26"/>
      <c r="B69" s="13" t="s">
        <v>69</v>
      </c>
      <c r="C69" s="47" t="s">
        <v>94</v>
      </c>
      <c r="D69" s="11">
        <f>D66*0.05</f>
        <v>133.70000000000002</v>
      </c>
      <c r="E69" s="11">
        <v>0</v>
      </c>
      <c r="F69" s="11">
        <f t="shared" si="0"/>
        <v>0</v>
      </c>
      <c r="G69" s="11"/>
      <c r="H69" s="11">
        <f t="shared" si="1"/>
        <v>0</v>
      </c>
      <c r="I69" s="11">
        <v>0</v>
      </c>
      <c r="J69" s="11">
        <f t="shared" si="2"/>
        <v>0</v>
      </c>
      <c r="K69" s="12">
        <f t="shared" si="3"/>
        <v>0</v>
      </c>
    </row>
    <row r="70" spans="1:11" ht="19.5" customHeight="1" x14ac:dyDescent="0.35">
      <c r="A70" s="26"/>
      <c r="B70" s="13" t="s">
        <v>27</v>
      </c>
      <c r="C70" s="47" t="s">
        <v>28</v>
      </c>
      <c r="D70" s="11">
        <v>70</v>
      </c>
      <c r="E70" s="11">
        <v>0</v>
      </c>
      <c r="F70" s="11">
        <f t="shared" si="0"/>
        <v>0</v>
      </c>
      <c r="G70" s="11"/>
      <c r="H70" s="11">
        <f t="shared" si="1"/>
        <v>0</v>
      </c>
      <c r="I70" s="11"/>
      <c r="J70" s="11">
        <f t="shared" si="2"/>
        <v>0</v>
      </c>
      <c r="K70" s="12">
        <f t="shared" si="3"/>
        <v>0</v>
      </c>
    </row>
    <row r="71" spans="1:11" ht="52.5" customHeight="1" x14ac:dyDescent="0.35">
      <c r="A71" s="14">
        <v>7</v>
      </c>
      <c r="B71" s="49" t="s">
        <v>92</v>
      </c>
      <c r="C71" s="51" t="s">
        <v>19</v>
      </c>
      <c r="D71" s="37">
        <v>24</v>
      </c>
      <c r="E71" s="37"/>
      <c r="F71" s="11">
        <f t="shared" si="0"/>
        <v>0</v>
      </c>
      <c r="G71" s="37">
        <v>0</v>
      </c>
      <c r="H71" s="11">
        <f t="shared" si="1"/>
        <v>0</v>
      </c>
      <c r="I71" s="37"/>
      <c r="J71" s="11">
        <f t="shared" si="2"/>
        <v>0</v>
      </c>
      <c r="K71" s="12">
        <f t="shared" si="3"/>
        <v>0</v>
      </c>
    </row>
    <row r="72" spans="1:11" ht="21" customHeight="1" x14ac:dyDescent="0.35">
      <c r="A72" s="7"/>
      <c r="B72" s="5" t="s">
        <v>72</v>
      </c>
      <c r="C72" s="47" t="s">
        <v>19</v>
      </c>
      <c r="D72" s="6">
        <v>24</v>
      </c>
      <c r="E72" s="7">
        <v>0</v>
      </c>
      <c r="F72" s="11">
        <f t="shared" si="0"/>
        <v>0</v>
      </c>
      <c r="G72" s="7"/>
      <c r="H72" s="11">
        <f t="shared" si="1"/>
        <v>0</v>
      </c>
      <c r="I72" s="7">
        <v>0</v>
      </c>
      <c r="J72" s="11">
        <f t="shared" si="2"/>
        <v>0</v>
      </c>
      <c r="K72" s="12">
        <f t="shared" si="3"/>
        <v>0</v>
      </c>
    </row>
    <row r="73" spans="1:11" ht="21" customHeight="1" x14ac:dyDescent="0.35">
      <c r="A73" s="6"/>
      <c r="B73" s="5" t="s">
        <v>73</v>
      </c>
      <c r="C73" s="47" t="s">
        <v>93</v>
      </c>
      <c r="D73" s="6">
        <v>20</v>
      </c>
      <c r="E73" s="7">
        <v>0</v>
      </c>
      <c r="F73" s="11">
        <f t="shared" ref="F73:F89" si="5">E73*D73</f>
        <v>0</v>
      </c>
      <c r="G73" s="7"/>
      <c r="H73" s="11">
        <f t="shared" ref="H73:H89" si="6">G73*D73</f>
        <v>0</v>
      </c>
      <c r="I73" s="7">
        <v>0</v>
      </c>
      <c r="J73" s="11">
        <f t="shared" ref="J73:J89" si="7">I73*D73</f>
        <v>0</v>
      </c>
      <c r="K73" s="12">
        <f t="shared" ref="K73:K89" si="8">J73+H73+F73</f>
        <v>0</v>
      </c>
    </row>
    <row r="74" spans="1:11" ht="21" customHeight="1" x14ac:dyDescent="0.35">
      <c r="A74" s="6"/>
      <c r="B74" s="5" t="s">
        <v>74</v>
      </c>
      <c r="C74" s="47" t="s">
        <v>95</v>
      </c>
      <c r="D74" s="6">
        <v>1.2</v>
      </c>
      <c r="E74" s="7">
        <v>0</v>
      </c>
      <c r="F74" s="11">
        <f t="shared" si="5"/>
        <v>0</v>
      </c>
      <c r="G74" s="7"/>
      <c r="H74" s="11">
        <f t="shared" si="6"/>
        <v>0</v>
      </c>
      <c r="I74" s="7">
        <v>0</v>
      </c>
      <c r="J74" s="11">
        <f t="shared" si="7"/>
        <v>0</v>
      </c>
      <c r="K74" s="12">
        <f t="shared" si="8"/>
        <v>0</v>
      </c>
    </row>
    <row r="75" spans="1:11" ht="21" customHeight="1" x14ac:dyDescent="0.35">
      <c r="A75" s="7"/>
      <c r="B75" s="38" t="s">
        <v>27</v>
      </c>
      <c r="C75" s="52" t="s">
        <v>28</v>
      </c>
      <c r="D75" s="39">
        <v>20</v>
      </c>
      <c r="E75" s="40">
        <v>0</v>
      </c>
      <c r="F75" s="11">
        <f t="shared" si="5"/>
        <v>0</v>
      </c>
      <c r="G75" s="40"/>
      <c r="H75" s="11">
        <f t="shared" si="6"/>
        <v>0</v>
      </c>
      <c r="I75" s="40">
        <v>0</v>
      </c>
      <c r="J75" s="11">
        <f t="shared" si="7"/>
        <v>0</v>
      </c>
      <c r="K75" s="12">
        <f t="shared" si="8"/>
        <v>0</v>
      </c>
    </row>
    <row r="76" spans="1:11" ht="37.5" customHeight="1" x14ac:dyDescent="0.35">
      <c r="A76" s="45">
        <v>8</v>
      </c>
      <c r="B76" s="49" t="s">
        <v>76</v>
      </c>
      <c r="C76" s="51" t="s">
        <v>17</v>
      </c>
      <c r="D76" s="37">
        <v>6</v>
      </c>
      <c r="E76" s="37"/>
      <c r="F76" s="11">
        <f t="shared" si="5"/>
        <v>0</v>
      </c>
      <c r="G76" s="37">
        <v>0</v>
      </c>
      <c r="H76" s="11">
        <f t="shared" si="6"/>
        <v>0</v>
      </c>
      <c r="I76" s="37"/>
      <c r="J76" s="11">
        <f t="shared" si="7"/>
        <v>0</v>
      </c>
      <c r="K76" s="12">
        <f t="shared" si="8"/>
        <v>0</v>
      </c>
    </row>
    <row r="77" spans="1:11" ht="21" customHeight="1" x14ac:dyDescent="0.35">
      <c r="A77" s="45"/>
      <c r="B77" s="5" t="s">
        <v>77</v>
      </c>
      <c r="C77" s="47" t="s">
        <v>78</v>
      </c>
      <c r="D77" s="6">
        <v>180</v>
      </c>
      <c r="E77" s="7">
        <v>0</v>
      </c>
      <c r="F77" s="11">
        <f t="shared" si="5"/>
        <v>0</v>
      </c>
      <c r="G77" s="7"/>
      <c r="H77" s="11">
        <f t="shared" si="6"/>
        <v>0</v>
      </c>
      <c r="I77" s="7">
        <v>0</v>
      </c>
      <c r="J77" s="11">
        <f t="shared" si="7"/>
        <v>0</v>
      </c>
      <c r="K77" s="12">
        <f t="shared" si="8"/>
        <v>0</v>
      </c>
    </row>
    <row r="78" spans="1:11" ht="21" customHeight="1" x14ac:dyDescent="0.35">
      <c r="A78" s="45"/>
      <c r="B78" s="5" t="s">
        <v>79</v>
      </c>
      <c r="C78" s="47" t="s">
        <v>78</v>
      </c>
      <c r="D78" s="6">
        <v>6</v>
      </c>
      <c r="E78" s="7">
        <v>0</v>
      </c>
      <c r="F78" s="11">
        <f t="shared" si="5"/>
        <v>0</v>
      </c>
      <c r="G78" s="7"/>
      <c r="H78" s="11">
        <f t="shared" si="6"/>
        <v>0</v>
      </c>
      <c r="I78" s="7">
        <v>0</v>
      </c>
      <c r="J78" s="11">
        <f t="shared" si="7"/>
        <v>0</v>
      </c>
      <c r="K78" s="12">
        <f t="shared" si="8"/>
        <v>0</v>
      </c>
    </row>
    <row r="79" spans="1:11" ht="21" customHeight="1" x14ac:dyDescent="0.35">
      <c r="A79" s="45"/>
      <c r="B79" s="5" t="s">
        <v>74</v>
      </c>
      <c r="C79" s="47" t="s">
        <v>95</v>
      </c>
      <c r="D79" s="6">
        <v>1.8</v>
      </c>
      <c r="E79" s="7">
        <v>0</v>
      </c>
      <c r="F79" s="11">
        <f t="shared" si="5"/>
        <v>0</v>
      </c>
      <c r="G79" s="7"/>
      <c r="H79" s="11">
        <f t="shared" si="6"/>
        <v>0</v>
      </c>
      <c r="I79" s="7">
        <v>0</v>
      </c>
      <c r="J79" s="11">
        <f t="shared" si="7"/>
        <v>0</v>
      </c>
      <c r="K79" s="12">
        <f t="shared" si="8"/>
        <v>0</v>
      </c>
    </row>
    <row r="80" spans="1:11" ht="21" customHeight="1" x14ac:dyDescent="0.35">
      <c r="A80" s="45"/>
      <c r="B80" s="38" t="s">
        <v>27</v>
      </c>
      <c r="C80" s="52" t="s">
        <v>28</v>
      </c>
      <c r="D80" s="39">
        <v>10</v>
      </c>
      <c r="E80" s="40">
        <v>0</v>
      </c>
      <c r="F80" s="11">
        <f t="shared" si="5"/>
        <v>0</v>
      </c>
      <c r="G80" s="40"/>
      <c r="H80" s="11">
        <f t="shared" si="6"/>
        <v>0</v>
      </c>
      <c r="I80" s="40">
        <v>0</v>
      </c>
      <c r="J80" s="11">
        <f t="shared" si="7"/>
        <v>0</v>
      </c>
      <c r="K80" s="12">
        <f t="shared" si="8"/>
        <v>0</v>
      </c>
    </row>
    <row r="81" spans="1:11" ht="88.5" customHeight="1" x14ac:dyDescent="0.35">
      <c r="A81" s="45">
        <v>9</v>
      </c>
      <c r="B81" s="50" t="s">
        <v>85</v>
      </c>
      <c r="C81" s="47" t="s">
        <v>93</v>
      </c>
      <c r="D81" s="6">
        <v>8.1999999999999993</v>
      </c>
      <c r="E81" s="7"/>
      <c r="F81" s="11">
        <f t="shared" si="5"/>
        <v>0</v>
      </c>
      <c r="G81" s="7">
        <v>0</v>
      </c>
      <c r="H81" s="11">
        <f t="shared" si="6"/>
        <v>0</v>
      </c>
      <c r="I81" s="7"/>
      <c r="J81" s="11">
        <f t="shared" si="7"/>
        <v>0</v>
      </c>
      <c r="K81" s="12">
        <f t="shared" si="8"/>
        <v>0</v>
      </c>
    </row>
    <row r="82" spans="1:11" ht="21" customHeight="1" x14ac:dyDescent="0.35">
      <c r="A82" s="45"/>
      <c r="B82" s="38" t="s">
        <v>82</v>
      </c>
      <c r="C82" s="47" t="s">
        <v>93</v>
      </c>
      <c r="D82" s="46">
        <f>D81*1.03</f>
        <v>8.4459999999999997</v>
      </c>
      <c r="E82" s="7">
        <v>0</v>
      </c>
      <c r="F82" s="11">
        <f t="shared" si="5"/>
        <v>0</v>
      </c>
      <c r="G82" s="7"/>
      <c r="H82" s="11">
        <f t="shared" si="6"/>
        <v>0</v>
      </c>
      <c r="I82" s="7">
        <v>0</v>
      </c>
      <c r="J82" s="11">
        <f t="shared" si="7"/>
        <v>0</v>
      </c>
      <c r="K82" s="12">
        <f t="shared" si="8"/>
        <v>0</v>
      </c>
    </row>
    <row r="83" spans="1:11" ht="21" customHeight="1" x14ac:dyDescent="0.35">
      <c r="A83" s="45"/>
      <c r="B83" s="38" t="s">
        <v>83</v>
      </c>
      <c r="C83" s="47" t="s">
        <v>16</v>
      </c>
      <c r="D83" s="6">
        <f>D81*4</f>
        <v>32.799999999999997</v>
      </c>
      <c r="E83" s="7">
        <v>0</v>
      </c>
      <c r="F83" s="11">
        <f t="shared" si="5"/>
        <v>0</v>
      </c>
      <c r="G83" s="7"/>
      <c r="H83" s="11">
        <f t="shared" si="6"/>
        <v>0</v>
      </c>
      <c r="I83" s="7">
        <v>0</v>
      </c>
      <c r="J83" s="11">
        <f t="shared" si="7"/>
        <v>0</v>
      </c>
      <c r="K83" s="12">
        <f t="shared" si="8"/>
        <v>0</v>
      </c>
    </row>
    <row r="84" spans="1:11" ht="21" customHeight="1" x14ac:dyDescent="0.35">
      <c r="A84" s="45"/>
      <c r="B84" s="38" t="s">
        <v>86</v>
      </c>
      <c r="C84" s="47" t="s">
        <v>16</v>
      </c>
      <c r="D84" s="6">
        <f>D81*4</f>
        <v>32.799999999999997</v>
      </c>
      <c r="E84" s="7">
        <v>0</v>
      </c>
      <c r="F84" s="11">
        <f t="shared" si="5"/>
        <v>0</v>
      </c>
      <c r="G84" s="7"/>
      <c r="H84" s="11">
        <f t="shared" si="6"/>
        <v>0</v>
      </c>
      <c r="I84" s="7">
        <v>0</v>
      </c>
      <c r="J84" s="11">
        <f t="shared" si="7"/>
        <v>0</v>
      </c>
      <c r="K84" s="12">
        <f t="shared" si="8"/>
        <v>0</v>
      </c>
    </row>
    <row r="85" spans="1:11" ht="21" customHeight="1" x14ac:dyDescent="0.35">
      <c r="A85" s="45"/>
      <c r="B85" s="38" t="s">
        <v>84</v>
      </c>
      <c r="C85" s="47" t="s">
        <v>0</v>
      </c>
      <c r="D85" s="6">
        <f>D81*2</f>
        <v>16.399999999999999</v>
      </c>
      <c r="E85" s="7">
        <v>0</v>
      </c>
      <c r="F85" s="11">
        <f t="shared" si="5"/>
        <v>0</v>
      </c>
      <c r="G85" s="7"/>
      <c r="H85" s="11">
        <f t="shared" si="6"/>
        <v>0</v>
      </c>
      <c r="I85" s="7">
        <v>0</v>
      </c>
      <c r="J85" s="11">
        <f t="shared" si="7"/>
        <v>0</v>
      </c>
      <c r="K85" s="12">
        <f t="shared" si="8"/>
        <v>0</v>
      </c>
    </row>
    <row r="86" spans="1:11" ht="21" customHeight="1" x14ac:dyDescent="0.35">
      <c r="A86" s="45"/>
      <c r="B86" s="38" t="s">
        <v>79</v>
      </c>
      <c r="C86" s="47" t="s">
        <v>78</v>
      </c>
      <c r="D86" s="6">
        <f>D81*0.5</f>
        <v>4.0999999999999996</v>
      </c>
      <c r="E86" s="7">
        <v>0</v>
      </c>
      <c r="F86" s="11">
        <f t="shared" si="5"/>
        <v>0</v>
      </c>
      <c r="G86" s="7"/>
      <c r="H86" s="11">
        <f t="shared" si="6"/>
        <v>0</v>
      </c>
      <c r="I86" s="7">
        <v>0</v>
      </c>
      <c r="J86" s="11">
        <f t="shared" si="7"/>
        <v>0</v>
      </c>
      <c r="K86" s="12">
        <f t="shared" si="8"/>
        <v>0</v>
      </c>
    </row>
    <row r="87" spans="1:11" ht="21" customHeight="1" x14ac:dyDescent="0.35">
      <c r="A87" s="45"/>
      <c r="B87" s="38" t="s">
        <v>88</v>
      </c>
      <c r="C87" s="47" t="s">
        <v>78</v>
      </c>
      <c r="D87" s="6">
        <f>D81*1.2</f>
        <v>9.8399999999999981</v>
      </c>
      <c r="E87" s="7">
        <v>0</v>
      </c>
      <c r="F87" s="11">
        <f t="shared" si="5"/>
        <v>0</v>
      </c>
      <c r="G87" s="7"/>
      <c r="H87" s="11">
        <f t="shared" si="6"/>
        <v>0</v>
      </c>
      <c r="I87" s="7">
        <v>0</v>
      </c>
      <c r="J87" s="11">
        <f t="shared" si="7"/>
        <v>0</v>
      </c>
      <c r="K87" s="12">
        <f t="shared" si="8"/>
        <v>0</v>
      </c>
    </row>
    <row r="88" spans="1:11" ht="21" customHeight="1" x14ac:dyDescent="0.35">
      <c r="A88" s="45"/>
      <c r="B88" s="38" t="s">
        <v>89</v>
      </c>
      <c r="C88" s="47" t="s">
        <v>90</v>
      </c>
      <c r="D88" s="6">
        <f>D87*0.3</f>
        <v>2.9519999999999995</v>
      </c>
      <c r="E88" s="7">
        <v>0</v>
      </c>
      <c r="F88" s="11">
        <f t="shared" si="5"/>
        <v>0</v>
      </c>
      <c r="G88" s="7"/>
      <c r="H88" s="11">
        <f t="shared" si="6"/>
        <v>0</v>
      </c>
      <c r="I88" s="7">
        <v>0</v>
      </c>
      <c r="J88" s="11">
        <f t="shared" si="7"/>
        <v>0</v>
      </c>
      <c r="K88" s="12">
        <f t="shared" si="8"/>
        <v>0</v>
      </c>
    </row>
    <row r="89" spans="1:11" ht="21" customHeight="1" x14ac:dyDescent="0.35">
      <c r="A89" s="45"/>
      <c r="B89" s="38" t="s">
        <v>87</v>
      </c>
      <c r="C89" s="47" t="s">
        <v>95</v>
      </c>
      <c r="D89" s="6">
        <f>D81*0.2</f>
        <v>1.64</v>
      </c>
      <c r="E89" s="7">
        <v>0</v>
      </c>
      <c r="F89" s="11">
        <f t="shared" si="5"/>
        <v>0</v>
      </c>
      <c r="G89" s="7"/>
      <c r="H89" s="11">
        <f t="shared" si="6"/>
        <v>0</v>
      </c>
      <c r="I89" s="7">
        <v>0</v>
      </c>
      <c r="J89" s="11">
        <f t="shared" si="7"/>
        <v>0</v>
      </c>
      <c r="K89" s="12">
        <f t="shared" si="8"/>
        <v>0</v>
      </c>
    </row>
    <row r="90" spans="1:11" ht="24" customHeight="1" x14ac:dyDescent="0.4">
      <c r="A90" s="15"/>
      <c r="B90" s="44" t="s">
        <v>6</v>
      </c>
      <c r="C90" s="47"/>
      <c r="D90" s="18"/>
      <c r="E90" s="18"/>
      <c r="F90" s="42">
        <f>SUM(F8:F89)</f>
        <v>0</v>
      </c>
      <c r="G90" s="43"/>
      <c r="H90" s="11">
        <f>SUM(H8:H89)</f>
        <v>0</v>
      </c>
      <c r="I90" s="43"/>
      <c r="J90" s="42">
        <f>SUM(J8:J89)</f>
        <v>0</v>
      </c>
      <c r="K90" s="24">
        <f>SUM(K8:K89)</f>
        <v>0</v>
      </c>
    </row>
    <row r="91" spans="1:11" ht="19.5" customHeight="1" x14ac:dyDescent="0.4">
      <c r="A91" s="10"/>
      <c r="B91" s="16" t="s">
        <v>15</v>
      </c>
      <c r="C91" s="53">
        <v>0</v>
      </c>
      <c r="D91" s="17"/>
      <c r="E91" s="17"/>
      <c r="F91" s="17"/>
      <c r="G91" s="17"/>
      <c r="H91" s="18"/>
      <c r="I91" s="17"/>
      <c r="J91" s="17"/>
      <c r="K91" s="12">
        <f>C91*F90</f>
        <v>0</v>
      </c>
    </row>
    <row r="92" spans="1:11" ht="19.5" customHeight="1" x14ac:dyDescent="0.4">
      <c r="A92" s="10"/>
      <c r="B92" s="16" t="s">
        <v>6</v>
      </c>
      <c r="C92" s="47"/>
      <c r="D92" s="17"/>
      <c r="E92" s="17"/>
      <c r="F92" s="17"/>
      <c r="G92" s="17"/>
      <c r="H92" s="17"/>
      <c r="I92" s="17"/>
      <c r="J92" s="17"/>
      <c r="K92" s="12">
        <f>K91+K90</f>
        <v>0</v>
      </c>
    </row>
    <row r="93" spans="1:11" ht="19.5" customHeight="1" x14ac:dyDescent="0.4">
      <c r="A93" s="10"/>
      <c r="B93" s="16" t="s">
        <v>24</v>
      </c>
      <c r="C93" s="53">
        <v>0</v>
      </c>
      <c r="D93" s="17"/>
      <c r="E93" s="17"/>
      <c r="F93" s="17"/>
      <c r="G93" s="17"/>
      <c r="H93" s="17"/>
      <c r="I93" s="17"/>
      <c r="J93" s="17"/>
      <c r="K93" s="12">
        <f>K92*C93</f>
        <v>0</v>
      </c>
    </row>
    <row r="94" spans="1:11" ht="19.5" customHeight="1" x14ac:dyDescent="0.4">
      <c r="A94" s="10"/>
      <c r="B94" s="16" t="s">
        <v>6</v>
      </c>
      <c r="C94" s="47"/>
      <c r="D94" s="17"/>
      <c r="E94" s="17"/>
      <c r="F94" s="17"/>
      <c r="G94" s="17"/>
      <c r="H94" s="17"/>
      <c r="I94" s="17"/>
      <c r="J94" s="17"/>
      <c r="K94" s="12">
        <f>K92+K93</f>
        <v>0</v>
      </c>
    </row>
    <row r="95" spans="1:11" ht="19.5" customHeight="1" x14ac:dyDescent="0.4">
      <c r="A95" s="10"/>
      <c r="B95" s="16" t="s">
        <v>9</v>
      </c>
      <c r="C95" s="53">
        <v>0</v>
      </c>
      <c r="D95" s="17"/>
      <c r="E95" s="17"/>
      <c r="F95" s="17"/>
      <c r="G95" s="17"/>
      <c r="H95" s="17"/>
      <c r="I95" s="17"/>
      <c r="J95" s="17"/>
      <c r="K95" s="12">
        <f>K94*0.07</f>
        <v>0</v>
      </c>
    </row>
    <row r="96" spans="1:11" ht="19.5" customHeight="1" x14ac:dyDescent="0.4">
      <c r="A96" s="10"/>
      <c r="B96" s="16" t="s">
        <v>6</v>
      </c>
      <c r="C96" s="47"/>
      <c r="D96" s="17"/>
      <c r="E96" s="17"/>
      <c r="F96" s="17"/>
      <c r="G96" s="17"/>
      <c r="H96" s="17"/>
      <c r="I96" s="17"/>
      <c r="J96" s="17"/>
      <c r="K96" s="12">
        <f>K94+K95</f>
        <v>0</v>
      </c>
    </row>
    <row r="97" spans="1:11" ht="19.5" customHeight="1" x14ac:dyDescent="0.4">
      <c r="A97" s="10"/>
      <c r="B97" s="16" t="s">
        <v>10</v>
      </c>
      <c r="C97" s="53">
        <v>0</v>
      </c>
      <c r="D97" s="17"/>
      <c r="E97" s="17"/>
      <c r="F97" s="17"/>
      <c r="G97" s="17"/>
      <c r="H97" s="17"/>
      <c r="I97" s="17"/>
      <c r="J97" s="17"/>
      <c r="K97" s="12">
        <f>C97*K96</f>
        <v>0</v>
      </c>
    </row>
    <row r="98" spans="1:11" ht="19.5" customHeight="1" x14ac:dyDescent="0.4">
      <c r="A98" s="26"/>
      <c r="B98" s="16" t="s">
        <v>75</v>
      </c>
      <c r="C98" s="53">
        <v>0.02</v>
      </c>
      <c r="D98" s="17"/>
      <c r="E98" s="17"/>
      <c r="F98" s="17"/>
      <c r="G98" s="17"/>
      <c r="H98" s="17"/>
      <c r="I98" s="17"/>
      <c r="J98" s="17"/>
      <c r="K98" s="12">
        <f>C98*H90</f>
        <v>0</v>
      </c>
    </row>
    <row r="99" spans="1:11" ht="19.5" customHeight="1" x14ac:dyDescent="0.4">
      <c r="A99" s="10"/>
      <c r="B99" s="16" t="s">
        <v>6</v>
      </c>
      <c r="C99" s="47"/>
      <c r="D99" s="17"/>
      <c r="E99" s="17"/>
      <c r="F99" s="17"/>
      <c r="G99" s="17"/>
      <c r="H99" s="17"/>
      <c r="I99" s="17"/>
      <c r="J99" s="17"/>
      <c r="K99" s="12">
        <f>K98+K97+K96</f>
        <v>0</v>
      </c>
    </row>
    <row r="100" spans="1:11" ht="19.5" customHeight="1" x14ac:dyDescent="0.4">
      <c r="A100" s="10"/>
      <c r="B100" s="16" t="s">
        <v>11</v>
      </c>
      <c r="C100" s="53">
        <v>0.18</v>
      </c>
      <c r="D100" s="17"/>
      <c r="E100" s="17"/>
      <c r="F100" s="17"/>
      <c r="G100" s="17"/>
      <c r="H100" s="17"/>
      <c r="I100" s="17"/>
      <c r="J100" s="17"/>
      <c r="K100" s="12">
        <f>K99*0.18</f>
        <v>0</v>
      </c>
    </row>
    <row r="101" spans="1:11" ht="19.5" customHeight="1" x14ac:dyDescent="0.4">
      <c r="A101" s="10"/>
      <c r="B101" s="19" t="s">
        <v>12</v>
      </c>
      <c r="C101" s="10"/>
      <c r="D101" s="17"/>
      <c r="E101" s="17"/>
      <c r="F101" s="17"/>
      <c r="G101" s="17"/>
      <c r="H101" s="17"/>
      <c r="I101" s="17"/>
      <c r="J101" s="17"/>
      <c r="K101" s="41">
        <f>K99+K100</f>
        <v>0</v>
      </c>
    </row>
    <row r="102" spans="1:11" ht="19.5" customHeight="1" x14ac:dyDescent="0.4">
      <c r="A102" s="20"/>
      <c r="B102" s="21"/>
      <c r="C102" s="20"/>
      <c r="D102" s="21"/>
      <c r="E102" s="21"/>
      <c r="F102" s="21"/>
      <c r="G102" s="21"/>
      <c r="H102" s="21"/>
      <c r="I102" s="21"/>
      <c r="J102" s="21"/>
      <c r="K102" s="21"/>
    </row>
    <row r="103" spans="1:11" ht="34.5" customHeight="1" x14ac:dyDescent="0.35">
      <c r="A103" s="20"/>
      <c r="B103" s="100" t="s">
        <v>101</v>
      </c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1:11" ht="16" x14ac:dyDescent="0.4">
      <c r="A104" s="20"/>
      <c r="B104" s="23"/>
      <c r="C104" s="20"/>
      <c r="D104" s="21"/>
      <c r="E104" s="21"/>
      <c r="F104" s="103"/>
      <c r="G104" s="103"/>
      <c r="H104" s="103"/>
      <c r="I104" s="103"/>
      <c r="J104" s="103"/>
      <c r="K104" s="103"/>
    </row>
    <row r="105" spans="1:11" x14ac:dyDescent="0.35">
      <c r="A105" s="3"/>
      <c r="B105" s="4"/>
      <c r="C105" s="3"/>
      <c r="D105" s="4"/>
      <c r="E105" s="4"/>
      <c r="F105" s="4"/>
      <c r="G105" s="4"/>
      <c r="H105" s="4"/>
      <c r="I105" s="4"/>
      <c r="J105" s="4"/>
      <c r="K105" s="4"/>
    </row>
    <row r="106" spans="1:11" x14ac:dyDescent="0.35">
      <c r="A106"/>
      <c r="B106"/>
      <c r="C106"/>
      <c r="D106"/>
      <c r="E106"/>
      <c r="F106"/>
      <c r="G106"/>
      <c r="H106"/>
      <c r="I106"/>
      <c r="J106"/>
      <c r="K106"/>
    </row>
  </sheetData>
  <mergeCells count="10">
    <mergeCell ref="A2:K2"/>
    <mergeCell ref="E3:J3"/>
    <mergeCell ref="F104:K104"/>
    <mergeCell ref="A4:A5"/>
    <mergeCell ref="B4:B5"/>
    <mergeCell ref="C4:C5"/>
    <mergeCell ref="D4:D5"/>
    <mergeCell ref="E4:F4"/>
    <mergeCell ref="G4:H4"/>
    <mergeCell ref="I4:J4"/>
  </mergeCells>
  <pageMargins left="0.2" right="0.2" top="0.7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K103"/>
  <sheetViews>
    <sheetView topLeftCell="A88" workbookViewId="0">
      <selection activeCell="B103" sqref="B103"/>
    </sheetView>
  </sheetViews>
  <sheetFormatPr defaultRowHeight="14.5" x14ac:dyDescent="0.35"/>
  <cols>
    <col min="1" max="1" width="4.7265625" customWidth="1"/>
    <col min="2" max="2" width="64.7265625" customWidth="1"/>
    <col min="3" max="3" width="6.7265625" customWidth="1"/>
    <col min="11" max="11" width="13.81640625" customWidth="1"/>
  </cols>
  <sheetData>
    <row r="1" spans="1:11" x14ac:dyDescent="0.35">
      <c r="B1" s="62" t="s">
        <v>102</v>
      </c>
    </row>
    <row r="2" spans="1:11" ht="54.75" customHeight="1" x14ac:dyDescent="0.35">
      <c r="A2" s="101" t="s">
        <v>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19.5" customHeight="1" x14ac:dyDescent="0.35">
      <c r="A3" s="8"/>
      <c r="B3" s="27" t="s">
        <v>103</v>
      </c>
      <c r="C3" s="8"/>
      <c r="D3" s="8"/>
      <c r="E3" s="102" t="s">
        <v>14</v>
      </c>
      <c r="F3" s="102"/>
      <c r="G3" s="102"/>
      <c r="H3" s="102"/>
      <c r="I3" s="102"/>
      <c r="J3" s="102"/>
      <c r="K3" s="9">
        <f>K101</f>
        <v>0</v>
      </c>
    </row>
    <row r="4" spans="1:11" x14ac:dyDescent="0.35">
      <c r="A4" s="104" t="s">
        <v>13</v>
      </c>
      <c r="B4" s="104" t="s">
        <v>1</v>
      </c>
      <c r="C4" s="105" t="s">
        <v>2</v>
      </c>
      <c r="D4" s="105" t="s">
        <v>3</v>
      </c>
      <c r="E4" s="104" t="s">
        <v>4</v>
      </c>
      <c r="F4" s="104"/>
      <c r="G4" s="106" t="s">
        <v>7</v>
      </c>
      <c r="H4" s="107"/>
      <c r="I4" s="108" t="s">
        <v>8</v>
      </c>
      <c r="J4" s="109"/>
      <c r="K4" s="47" t="s">
        <v>6</v>
      </c>
    </row>
    <row r="5" spans="1:11" x14ac:dyDescent="0.35">
      <c r="A5" s="104"/>
      <c r="B5" s="104"/>
      <c r="C5" s="105"/>
      <c r="D5" s="105"/>
      <c r="E5" s="48" t="s">
        <v>5</v>
      </c>
      <c r="F5" s="47" t="s">
        <v>6</v>
      </c>
      <c r="G5" s="48" t="s">
        <v>5</v>
      </c>
      <c r="H5" s="47" t="s">
        <v>6</v>
      </c>
      <c r="I5" s="48" t="s">
        <v>5</v>
      </c>
      <c r="J5" s="47" t="s">
        <v>6</v>
      </c>
      <c r="K5" s="47"/>
    </row>
    <row r="6" spans="1:11" x14ac:dyDescent="0.35">
      <c r="A6" s="47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  <c r="I6" s="47">
        <v>9</v>
      </c>
      <c r="J6" s="47">
        <v>10</v>
      </c>
      <c r="K6" s="47">
        <v>11</v>
      </c>
    </row>
    <row r="7" spans="1:11" ht="21.75" customHeight="1" x14ac:dyDescent="0.35">
      <c r="A7" s="47"/>
      <c r="B7" s="34" t="s">
        <v>91</v>
      </c>
      <c r="C7" s="47"/>
      <c r="D7" s="47"/>
      <c r="E7" s="47"/>
      <c r="F7" s="47"/>
      <c r="G7" s="47"/>
      <c r="H7" s="47"/>
      <c r="I7" s="47"/>
      <c r="J7" s="47"/>
      <c r="K7" s="47"/>
    </row>
    <row r="8" spans="1:11" ht="43.5" x14ac:dyDescent="0.35">
      <c r="A8" s="54">
        <v>1</v>
      </c>
      <c r="B8" s="30" t="s">
        <v>34</v>
      </c>
      <c r="C8" s="47" t="s">
        <v>16</v>
      </c>
      <c r="D8" s="25">
        <v>189</v>
      </c>
      <c r="E8" s="11"/>
      <c r="F8" s="11">
        <f>E8*D8</f>
        <v>0</v>
      </c>
      <c r="G8" s="11">
        <v>0</v>
      </c>
      <c r="H8" s="11">
        <f>G8*D8</f>
        <v>0</v>
      </c>
      <c r="I8" s="11">
        <v>0</v>
      </c>
      <c r="J8" s="11">
        <f>I8*D8</f>
        <v>0</v>
      </c>
      <c r="K8" s="12">
        <f>J8+H8+F8</f>
        <v>0</v>
      </c>
    </row>
    <row r="9" spans="1:11" ht="29" x14ac:dyDescent="0.35">
      <c r="A9" s="54">
        <v>2</v>
      </c>
      <c r="B9" s="30" t="s">
        <v>29</v>
      </c>
      <c r="C9" s="47" t="s">
        <v>16</v>
      </c>
      <c r="D9" s="25">
        <f>132+102+60</f>
        <v>294</v>
      </c>
      <c r="E9" s="11"/>
      <c r="F9" s="11">
        <f t="shared" ref="F9:F73" si="0">E9*D9</f>
        <v>0</v>
      </c>
      <c r="G9" s="11">
        <v>0</v>
      </c>
      <c r="H9" s="11">
        <f t="shared" ref="H9:H73" si="1">G9*D9</f>
        <v>0</v>
      </c>
      <c r="I9" s="11">
        <v>0</v>
      </c>
      <c r="J9" s="11">
        <f t="shared" ref="J9:J73" si="2">I9*D9</f>
        <v>0</v>
      </c>
      <c r="K9" s="12">
        <f t="shared" ref="K9:K73" si="3">J9+H9+F9</f>
        <v>0</v>
      </c>
    </row>
    <row r="10" spans="1:11" ht="29" x14ac:dyDescent="0.35">
      <c r="A10" s="54">
        <v>3</v>
      </c>
      <c r="B10" s="30" t="s">
        <v>30</v>
      </c>
      <c r="C10" s="47" t="s">
        <v>16</v>
      </c>
      <c r="D10" s="25">
        <v>185</v>
      </c>
      <c r="E10" s="11"/>
      <c r="F10" s="11">
        <f t="shared" si="0"/>
        <v>0</v>
      </c>
      <c r="G10" s="11">
        <v>0</v>
      </c>
      <c r="H10" s="11">
        <f t="shared" si="1"/>
        <v>0</v>
      </c>
      <c r="I10" s="11">
        <v>0</v>
      </c>
      <c r="J10" s="11">
        <f t="shared" si="2"/>
        <v>0</v>
      </c>
      <c r="K10" s="12">
        <f t="shared" si="3"/>
        <v>0</v>
      </c>
    </row>
    <row r="11" spans="1:11" ht="16" x14ac:dyDescent="0.35">
      <c r="A11" s="54">
        <v>4</v>
      </c>
      <c r="B11" s="30" t="s">
        <v>97</v>
      </c>
      <c r="C11" s="47" t="s">
        <v>32</v>
      </c>
      <c r="D11" s="25">
        <f>6*0.25</f>
        <v>1.5</v>
      </c>
      <c r="E11" s="11"/>
      <c r="F11" s="11">
        <f t="shared" si="0"/>
        <v>0</v>
      </c>
      <c r="G11" s="11">
        <v>0</v>
      </c>
      <c r="H11" s="11">
        <f t="shared" si="1"/>
        <v>0</v>
      </c>
      <c r="I11" s="11">
        <v>0</v>
      </c>
      <c r="J11" s="11">
        <f t="shared" si="2"/>
        <v>0</v>
      </c>
      <c r="K11" s="12">
        <f t="shared" si="3"/>
        <v>0</v>
      </c>
    </row>
    <row r="12" spans="1:11" ht="29" x14ac:dyDescent="0.35">
      <c r="A12" s="54">
        <v>5</v>
      </c>
      <c r="B12" s="30" t="s">
        <v>81</v>
      </c>
      <c r="C12" s="47" t="s">
        <v>32</v>
      </c>
      <c r="D12" s="25">
        <v>0.8</v>
      </c>
      <c r="E12" s="11"/>
      <c r="F12" s="11">
        <f t="shared" si="0"/>
        <v>0</v>
      </c>
      <c r="G12" s="11">
        <v>0</v>
      </c>
      <c r="H12" s="11">
        <f t="shared" si="1"/>
        <v>0</v>
      </c>
      <c r="I12" s="11">
        <v>0</v>
      </c>
      <c r="J12" s="11">
        <f t="shared" si="2"/>
        <v>0</v>
      </c>
      <c r="K12" s="12">
        <f t="shared" si="3"/>
        <v>0</v>
      </c>
    </row>
    <row r="13" spans="1:11" ht="43.5" x14ac:dyDescent="0.35">
      <c r="A13" s="54">
        <v>6</v>
      </c>
      <c r="B13" s="30" t="s">
        <v>33</v>
      </c>
      <c r="C13" s="47" t="s">
        <v>32</v>
      </c>
      <c r="D13" s="25">
        <f>D14*0.2</f>
        <v>142</v>
      </c>
      <c r="E13" s="11"/>
      <c r="F13" s="11">
        <f t="shared" si="0"/>
        <v>0</v>
      </c>
      <c r="G13" s="11">
        <v>0</v>
      </c>
      <c r="H13" s="11">
        <f t="shared" si="1"/>
        <v>0</v>
      </c>
      <c r="I13" s="11">
        <v>0</v>
      </c>
      <c r="J13" s="11">
        <f t="shared" si="2"/>
        <v>0</v>
      </c>
      <c r="K13" s="12">
        <f t="shared" si="3"/>
        <v>0</v>
      </c>
    </row>
    <row r="14" spans="1:11" ht="16" x14ac:dyDescent="0.35">
      <c r="A14" s="54">
        <v>7</v>
      </c>
      <c r="B14" s="30" t="s">
        <v>35</v>
      </c>
      <c r="C14" s="47" t="s">
        <v>31</v>
      </c>
      <c r="D14" s="25">
        <v>710</v>
      </c>
      <c r="E14" s="11"/>
      <c r="F14" s="11">
        <f t="shared" si="0"/>
        <v>0</v>
      </c>
      <c r="G14" s="11">
        <v>0</v>
      </c>
      <c r="H14" s="11">
        <f t="shared" si="1"/>
        <v>0</v>
      </c>
      <c r="I14" s="11">
        <v>0</v>
      </c>
      <c r="J14" s="11">
        <f t="shared" si="2"/>
        <v>0</v>
      </c>
      <c r="K14" s="12">
        <f t="shared" si="3"/>
        <v>0</v>
      </c>
    </row>
    <row r="15" spans="1:11" ht="21" customHeight="1" x14ac:dyDescent="0.35">
      <c r="A15" s="54"/>
      <c r="B15" s="34" t="s">
        <v>37</v>
      </c>
      <c r="C15" s="47"/>
      <c r="D15" s="25"/>
      <c r="E15" s="11"/>
      <c r="F15" s="11">
        <f t="shared" si="0"/>
        <v>0</v>
      </c>
      <c r="G15" s="11"/>
      <c r="H15" s="11">
        <f t="shared" si="1"/>
        <v>0</v>
      </c>
      <c r="I15" s="11">
        <v>0</v>
      </c>
      <c r="J15" s="11">
        <f t="shared" si="2"/>
        <v>0</v>
      </c>
      <c r="K15" s="12">
        <f t="shared" si="3"/>
        <v>0</v>
      </c>
    </row>
    <row r="16" spans="1:11" ht="20.25" customHeight="1" x14ac:dyDescent="0.35">
      <c r="A16" s="54">
        <v>1</v>
      </c>
      <c r="B16" s="36" t="s">
        <v>63</v>
      </c>
      <c r="C16" s="47" t="s">
        <v>16</v>
      </c>
      <c r="D16" s="25">
        <v>135</v>
      </c>
      <c r="E16" s="11"/>
      <c r="F16" s="11">
        <f t="shared" si="0"/>
        <v>0</v>
      </c>
      <c r="G16" s="11">
        <v>0</v>
      </c>
      <c r="H16" s="11">
        <f t="shared" si="1"/>
        <v>0</v>
      </c>
      <c r="I16" s="11"/>
      <c r="J16" s="11">
        <f t="shared" si="2"/>
        <v>0</v>
      </c>
      <c r="K16" s="12">
        <f t="shared" si="3"/>
        <v>0</v>
      </c>
    </row>
    <row r="17" spans="1:11" ht="16" x14ac:dyDescent="0.35">
      <c r="A17" s="54"/>
      <c r="B17" s="32" t="s">
        <v>39</v>
      </c>
      <c r="C17" s="47" t="s">
        <v>16</v>
      </c>
      <c r="D17" s="25">
        <f>D16*1.04</f>
        <v>140.4</v>
      </c>
      <c r="E17" s="11">
        <v>0</v>
      </c>
      <c r="F17" s="11">
        <f t="shared" si="0"/>
        <v>0</v>
      </c>
      <c r="G17" s="11"/>
      <c r="H17" s="11">
        <f t="shared" si="1"/>
        <v>0</v>
      </c>
      <c r="I17" s="11">
        <v>0</v>
      </c>
      <c r="J17" s="11">
        <f t="shared" si="2"/>
        <v>0</v>
      </c>
      <c r="K17" s="12">
        <f t="shared" si="3"/>
        <v>0</v>
      </c>
    </row>
    <row r="18" spans="1:11" ht="16" x14ac:dyDescent="0.35">
      <c r="A18" s="54"/>
      <c r="B18" s="32" t="s">
        <v>38</v>
      </c>
      <c r="C18" s="47" t="s">
        <v>0</v>
      </c>
      <c r="D18" s="25">
        <v>75</v>
      </c>
      <c r="E18" s="11">
        <v>0</v>
      </c>
      <c r="F18" s="11">
        <f t="shared" si="0"/>
        <v>0</v>
      </c>
      <c r="G18" s="11"/>
      <c r="H18" s="11">
        <f t="shared" si="1"/>
        <v>0</v>
      </c>
      <c r="I18" s="11">
        <v>0</v>
      </c>
      <c r="J18" s="11">
        <f t="shared" si="2"/>
        <v>0</v>
      </c>
      <c r="K18" s="12">
        <f t="shared" si="3"/>
        <v>0</v>
      </c>
    </row>
    <row r="19" spans="1:11" ht="16" x14ac:dyDescent="0.35">
      <c r="A19" s="54"/>
      <c r="B19" s="32" t="s">
        <v>44</v>
      </c>
      <c r="C19" s="47" t="s">
        <v>0</v>
      </c>
      <c r="D19" s="25">
        <v>30</v>
      </c>
      <c r="E19" s="11">
        <v>0</v>
      </c>
      <c r="F19" s="11">
        <f t="shared" si="0"/>
        <v>0</v>
      </c>
      <c r="G19" s="11"/>
      <c r="H19" s="11">
        <f t="shared" si="1"/>
        <v>0</v>
      </c>
      <c r="I19" s="11">
        <v>0</v>
      </c>
      <c r="J19" s="11">
        <f t="shared" si="2"/>
        <v>0</v>
      </c>
      <c r="K19" s="12">
        <f t="shared" si="3"/>
        <v>0</v>
      </c>
    </row>
    <row r="20" spans="1:11" ht="16" x14ac:dyDescent="0.35">
      <c r="A20" s="54"/>
      <c r="B20" s="32" t="s">
        <v>40</v>
      </c>
      <c r="C20" s="47" t="s">
        <v>0</v>
      </c>
      <c r="D20" s="25">
        <v>52</v>
      </c>
      <c r="E20" s="11">
        <v>0</v>
      </c>
      <c r="F20" s="11">
        <f t="shared" si="0"/>
        <v>0</v>
      </c>
      <c r="G20" s="11"/>
      <c r="H20" s="11">
        <f t="shared" si="1"/>
        <v>0</v>
      </c>
      <c r="I20" s="11">
        <v>0</v>
      </c>
      <c r="J20" s="11">
        <f t="shared" si="2"/>
        <v>0</v>
      </c>
      <c r="K20" s="12">
        <f t="shared" si="3"/>
        <v>0</v>
      </c>
    </row>
    <row r="21" spans="1:11" ht="16" x14ac:dyDescent="0.35">
      <c r="A21" s="54"/>
      <c r="B21" s="32" t="s">
        <v>41</v>
      </c>
      <c r="C21" s="47" t="s">
        <v>0</v>
      </c>
      <c r="D21" s="25">
        <v>36</v>
      </c>
      <c r="E21" s="11">
        <v>0</v>
      </c>
      <c r="F21" s="11">
        <f t="shared" si="0"/>
        <v>0</v>
      </c>
      <c r="G21" s="11"/>
      <c r="H21" s="11">
        <f t="shared" si="1"/>
        <v>0</v>
      </c>
      <c r="I21" s="11">
        <v>0</v>
      </c>
      <c r="J21" s="11">
        <f t="shared" si="2"/>
        <v>0</v>
      </c>
      <c r="K21" s="12">
        <f t="shared" si="3"/>
        <v>0</v>
      </c>
    </row>
    <row r="22" spans="1:11" ht="16" x14ac:dyDescent="0.35">
      <c r="A22" s="54"/>
      <c r="B22" s="32" t="s">
        <v>46</v>
      </c>
      <c r="C22" s="47" t="s">
        <v>0</v>
      </c>
      <c r="D22" s="25">
        <v>8</v>
      </c>
      <c r="E22" s="11">
        <v>0</v>
      </c>
      <c r="F22" s="11">
        <f t="shared" si="0"/>
        <v>0</v>
      </c>
      <c r="G22" s="11"/>
      <c r="H22" s="11">
        <f t="shared" si="1"/>
        <v>0</v>
      </c>
      <c r="I22" s="11">
        <v>0</v>
      </c>
      <c r="J22" s="11">
        <f t="shared" si="2"/>
        <v>0</v>
      </c>
      <c r="K22" s="12">
        <f t="shared" si="3"/>
        <v>0</v>
      </c>
    </row>
    <row r="23" spans="1:11" ht="16" x14ac:dyDescent="0.35">
      <c r="A23" s="54"/>
      <c r="B23" s="32" t="s">
        <v>42</v>
      </c>
      <c r="C23" s="47" t="s">
        <v>0</v>
      </c>
      <c r="D23" s="25">
        <v>10</v>
      </c>
      <c r="E23" s="11">
        <v>0</v>
      </c>
      <c r="F23" s="11">
        <f t="shared" si="0"/>
        <v>0</v>
      </c>
      <c r="G23" s="11"/>
      <c r="H23" s="11">
        <f t="shared" si="1"/>
        <v>0</v>
      </c>
      <c r="I23" s="11">
        <v>0</v>
      </c>
      <c r="J23" s="11">
        <f t="shared" si="2"/>
        <v>0</v>
      </c>
      <c r="K23" s="12">
        <f t="shared" si="3"/>
        <v>0</v>
      </c>
    </row>
    <row r="24" spans="1:11" ht="16" x14ac:dyDescent="0.35">
      <c r="A24" s="54"/>
      <c r="B24" s="32" t="s">
        <v>43</v>
      </c>
      <c r="C24" s="47" t="s">
        <v>0</v>
      </c>
      <c r="D24" s="25">
        <v>15</v>
      </c>
      <c r="E24" s="11">
        <v>0</v>
      </c>
      <c r="F24" s="11">
        <f t="shared" si="0"/>
        <v>0</v>
      </c>
      <c r="G24" s="11"/>
      <c r="H24" s="11">
        <f t="shared" si="1"/>
        <v>0</v>
      </c>
      <c r="I24" s="11">
        <v>0</v>
      </c>
      <c r="J24" s="11">
        <f t="shared" si="2"/>
        <v>0</v>
      </c>
      <c r="K24" s="12">
        <f t="shared" si="3"/>
        <v>0</v>
      </c>
    </row>
    <row r="25" spans="1:11" ht="16" x14ac:dyDescent="0.35">
      <c r="A25" s="54"/>
      <c r="B25" s="32" t="s">
        <v>45</v>
      </c>
      <c r="C25" s="47" t="s">
        <v>0</v>
      </c>
      <c r="D25" s="25">
        <v>4</v>
      </c>
      <c r="E25" s="11">
        <v>0</v>
      </c>
      <c r="F25" s="11">
        <f t="shared" si="0"/>
        <v>0</v>
      </c>
      <c r="G25" s="11"/>
      <c r="H25" s="11">
        <f t="shared" si="1"/>
        <v>0</v>
      </c>
      <c r="I25" s="11">
        <v>0</v>
      </c>
      <c r="J25" s="11">
        <f t="shared" si="2"/>
        <v>0</v>
      </c>
      <c r="K25" s="12">
        <f t="shared" si="3"/>
        <v>0</v>
      </c>
    </row>
    <row r="26" spans="1:11" ht="16" x14ac:dyDescent="0.35">
      <c r="A26" s="54"/>
      <c r="B26" s="13" t="s">
        <v>47</v>
      </c>
      <c r="C26" s="47" t="s">
        <v>19</v>
      </c>
      <c r="D26" s="25">
        <v>52</v>
      </c>
      <c r="E26" s="11">
        <v>0</v>
      </c>
      <c r="F26" s="11">
        <f t="shared" si="0"/>
        <v>0</v>
      </c>
      <c r="G26" s="11"/>
      <c r="H26" s="11">
        <f t="shared" si="1"/>
        <v>0</v>
      </c>
      <c r="I26" s="11"/>
      <c r="J26" s="11">
        <f t="shared" si="2"/>
        <v>0</v>
      </c>
      <c r="K26" s="12">
        <f t="shared" si="3"/>
        <v>0</v>
      </c>
    </row>
    <row r="27" spans="1:11" ht="16" x14ac:dyDescent="0.35">
      <c r="A27" s="54">
        <v>2</v>
      </c>
      <c r="B27" s="36" t="s">
        <v>53</v>
      </c>
      <c r="C27" s="47" t="s">
        <v>16</v>
      </c>
      <c r="D27" s="25">
        <v>246</v>
      </c>
      <c r="E27" s="11"/>
      <c r="F27" s="11">
        <f t="shared" si="0"/>
        <v>0</v>
      </c>
      <c r="G27" s="11">
        <v>0</v>
      </c>
      <c r="H27" s="11">
        <f t="shared" si="1"/>
        <v>0</v>
      </c>
      <c r="I27" s="11"/>
      <c r="J27" s="11">
        <f t="shared" si="2"/>
        <v>0</v>
      </c>
      <c r="K27" s="12">
        <f t="shared" si="3"/>
        <v>0</v>
      </c>
    </row>
    <row r="28" spans="1:11" ht="16" x14ac:dyDescent="0.35">
      <c r="A28" s="54"/>
      <c r="B28" s="32" t="s">
        <v>48</v>
      </c>
      <c r="C28" s="47" t="s">
        <v>16</v>
      </c>
      <c r="D28" s="25">
        <f>D27*1.04</f>
        <v>255.84</v>
      </c>
      <c r="E28" s="11">
        <v>0</v>
      </c>
      <c r="F28" s="11">
        <f t="shared" si="0"/>
        <v>0</v>
      </c>
      <c r="G28" s="11"/>
      <c r="H28" s="11">
        <f t="shared" si="1"/>
        <v>0</v>
      </c>
      <c r="I28" s="11">
        <v>0</v>
      </c>
      <c r="J28" s="11">
        <f t="shared" si="2"/>
        <v>0</v>
      </c>
      <c r="K28" s="12">
        <f t="shared" si="3"/>
        <v>0</v>
      </c>
    </row>
    <row r="29" spans="1:11" ht="16" x14ac:dyDescent="0.35">
      <c r="A29" s="54"/>
      <c r="B29" s="32" t="s">
        <v>38</v>
      </c>
      <c r="C29" s="47" t="s">
        <v>0</v>
      </c>
      <c r="D29" s="25">
        <v>107</v>
      </c>
      <c r="E29" s="11">
        <v>0</v>
      </c>
      <c r="F29" s="11">
        <f t="shared" si="0"/>
        <v>0</v>
      </c>
      <c r="G29" s="11"/>
      <c r="H29" s="11">
        <f t="shared" si="1"/>
        <v>0</v>
      </c>
      <c r="I29" s="11">
        <v>0</v>
      </c>
      <c r="J29" s="11">
        <f t="shared" si="2"/>
        <v>0</v>
      </c>
      <c r="K29" s="12">
        <f t="shared" si="3"/>
        <v>0</v>
      </c>
    </row>
    <row r="30" spans="1:11" ht="16" x14ac:dyDescent="0.35">
      <c r="A30" s="54"/>
      <c r="B30" s="32" t="s">
        <v>44</v>
      </c>
      <c r="C30" s="47" t="s">
        <v>0</v>
      </c>
      <c r="D30" s="25">
        <v>40</v>
      </c>
      <c r="E30" s="11">
        <v>0</v>
      </c>
      <c r="F30" s="11">
        <f t="shared" si="0"/>
        <v>0</v>
      </c>
      <c r="G30" s="11"/>
      <c r="H30" s="11">
        <f t="shared" si="1"/>
        <v>0</v>
      </c>
      <c r="I30" s="11">
        <v>0</v>
      </c>
      <c r="J30" s="11">
        <f t="shared" si="2"/>
        <v>0</v>
      </c>
      <c r="K30" s="12">
        <f t="shared" si="3"/>
        <v>0</v>
      </c>
    </row>
    <row r="31" spans="1:11" ht="16" x14ac:dyDescent="0.35">
      <c r="A31" s="54"/>
      <c r="B31" s="32" t="s">
        <v>49</v>
      </c>
      <c r="C31" s="47" t="s">
        <v>0</v>
      </c>
      <c r="D31" s="25">
        <v>72</v>
      </c>
      <c r="E31" s="11">
        <v>0</v>
      </c>
      <c r="F31" s="11">
        <f t="shared" si="0"/>
        <v>0</v>
      </c>
      <c r="G31" s="11"/>
      <c r="H31" s="11">
        <f t="shared" si="1"/>
        <v>0</v>
      </c>
      <c r="I31" s="11">
        <v>0</v>
      </c>
      <c r="J31" s="11">
        <f t="shared" si="2"/>
        <v>0</v>
      </c>
      <c r="K31" s="12">
        <f t="shared" si="3"/>
        <v>0</v>
      </c>
    </row>
    <row r="32" spans="1:11" ht="16" x14ac:dyDescent="0.35">
      <c r="A32" s="54"/>
      <c r="B32" s="32" t="s">
        <v>50</v>
      </c>
      <c r="C32" s="47" t="s">
        <v>0</v>
      </c>
      <c r="D32" s="25">
        <v>56</v>
      </c>
      <c r="E32" s="11">
        <v>0</v>
      </c>
      <c r="F32" s="11">
        <f t="shared" si="0"/>
        <v>0</v>
      </c>
      <c r="G32" s="11"/>
      <c r="H32" s="11">
        <f t="shared" si="1"/>
        <v>0</v>
      </c>
      <c r="I32" s="11">
        <v>0</v>
      </c>
      <c r="J32" s="11">
        <f t="shared" si="2"/>
        <v>0</v>
      </c>
      <c r="K32" s="12">
        <f t="shared" si="3"/>
        <v>0</v>
      </c>
    </row>
    <row r="33" spans="1:11" ht="16" x14ac:dyDescent="0.35">
      <c r="A33" s="54"/>
      <c r="B33" s="32" t="s">
        <v>51</v>
      </c>
      <c r="C33" s="47" t="s">
        <v>0</v>
      </c>
      <c r="D33" s="25">
        <v>12</v>
      </c>
      <c r="E33" s="11">
        <v>0</v>
      </c>
      <c r="F33" s="11">
        <f t="shared" si="0"/>
        <v>0</v>
      </c>
      <c r="G33" s="11"/>
      <c r="H33" s="11">
        <f t="shared" si="1"/>
        <v>0</v>
      </c>
      <c r="I33" s="11">
        <v>0</v>
      </c>
      <c r="J33" s="11">
        <f t="shared" si="2"/>
        <v>0</v>
      </c>
      <c r="K33" s="12">
        <f t="shared" si="3"/>
        <v>0</v>
      </c>
    </row>
    <row r="34" spans="1:11" ht="16" x14ac:dyDescent="0.35">
      <c r="A34" s="54"/>
      <c r="B34" s="32" t="s">
        <v>52</v>
      </c>
      <c r="C34" s="47" t="s">
        <v>0</v>
      </c>
      <c r="D34" s="25">
        <v>15</v>
      </c>
      <c r="E34" s="11">
        <v>0</v>
      </c>
      <c r="F34" s="11">
        <f t="shared" si="0"/>
        <v>0</v>
      </c>
      <c r="G34" s="11"/>
      <c r="H34" s="11">
        <f t="shared" si="1"/>
        <v>0</v>
      </c>
      <c r="I34" s="11">
        <v>0</v>
      </c>
      <c r="J34" s="11">
        <f t="shared" si="2"/>
        <v>0</v>
      </c>
      <c r="K34" s="12">
        <f t="shared" si="3"/>
        <v>0</v>
      </c>
    </row>
    <row r="35" spans="1:11" ht="16" x14ac:dyDescent="0.35">
      <c r="A35" s="54"/>
      <c r="B35" s="32" t="s">
        <v>45</v>
      </c>
      <c r="C35" s="47" t="s">
        <v>0</v>
      </c>
      <c r="D35" s="25">
        <v>4</v>
      </c>
      <c r="E35" s="11">
        <v>0</v>
      </c>
      <c r="F35" s="11">
        <f t="shared" si="0"/>
        <v>0</v>
      </c>
      <c r="G35" s="11"/>
      <c r="H35" s="11">
        <f t="shared" si="1"/>
        <v>0</v>
      </c>
      <c r="I35" s="11">
        <v>0</v>
      </c>
      <c r="J35" s="11">
        <f t="shared" si="2"/>
        <v>0</v>
      </c>
      <c r="K35" s="12">
        <f t="shared" si="3"/>
        <v>0</v>
      </c>
    </row>
    <row r="36" spans="1:11" ht="16" x14ac:dyDescent="0.35">
      <c r="A36" s="54"/>
      <c r="B36" s="13" t="s">
        <v>47</v>
      </c>
      <c r="C36" s="47" t="s">
        <v>19</v>
      </c>
      <c r="D36" s="25">
        <v>35</v>
      </c>
      <c r="E36" s="11">
        <v>0</v>
      </c>
      <c r="F36" s="11">
        <f t="shared" si="0"/>
        <v>0</v>
      </c>
      <c r="G36" s="11"/>
      <c r="H36" s="11">
        <f t="shared" si="1"/>
        <v>0</v>
      </c>
      <c r="I36" s="11"/>
      <c r="J36" s="11">
        <f t="shared" si="2"/>
        <v>0</v>
      </c>
      <c r="K36" s="12">
        <f t="shared" si="3"/>
        <v>0</v>
      </c>
    </row>
    <row r="37" spans="1:11" ht="16" x14ac:dyDescent="0.35">
      <c r="A37" s="54">
        <v>3</v>
      </c>
      <c r="B37" s="35" t="s">
        <v>54</v>
      </c>
      <c r="C37" s="47" t="s">
        <v>16</v>
      </c>
      <c r="D37" s="25">
        <f>D38+D39+D40</f>
        <v>276</v>
      </c>
      <c r="E37" s="11"/>
      <c r="F37" s="11">
        <f t="shared" si="0"/>
        <v>0</v>
      </c>
      <c r="G37" s="11">
        <v>0</v>
      </c>
      <c r="H37" s="11">
        <f t="shared" si="1"/>
        <v>0</v>
      </c>
      <c r="I37" s="11"/>
      <c r="J37" s="11">
        <f t="shared" si="2"/>
        <v>0</v>
      </c>
      <c r="K37" s="12">
        <f t="shared" si="3"/>
        <v>0</v>
      </c>
    </row>
    <row r="38" spans="1:11" ht="16" x14ac:dyDescent="0.35">
      <c r="A38" s="54"/>
      <c r="B38" s="32" t="s">
        <v>55</v>
      </c>
      <c r="C38" s="47" t="s">
        <v>16</v>
      </c>
      <c r="D38" s="25">
        <v>80</v>
      </c>
      <c r="E38" s="11">
        <v>0</v>
      </c>
      <c r="F38" s="11">
        <f t="shared" si="0"/>
        <v>0</v>
      </c>
      <c r="G38" s="11"/>
      <c r="H38" s="11">
        <f t="shared" si="1"/>
        <v>0</v>
      </c>
      <c r="I38" s="11">
        <v>0</v>
      </c>
      <c r="J38" s="11">
        <f t="shared" si="2"/>
        <v>0</v>
      </c>
      <c r="K38" s="12">
        <f t="shared" si="3"/>
        <v>0</v>
      </c>
    </row>
    <row r="39" spans="1:11" ht="16" x14ac:dyDescent="0.35">
      <c r="A39" s="54"/>
      <c r="B39" s="32" t="s">
        <v>56</v>
      </c>
      <c r="C39" s="47" t="s">
        <v>16</v>
      </c>
      <c r="D39" s="25">
        <v>56</v>
      </c>
      <c r="E39" s="11">
        <v>0</v>
      </c>
      <c r="F39" s="11">
        <f t="shared" si="0"/>
        <v>0</v>
      </c>
      <c r="G39" s="11"/>
      <c r="H39" s="11">
        <f t="shared" si="1"/>
        <v>0</v>
      </c>
      <c r="I39" s="11">
        <v>0</v>
      </c>
      <c r="J39" s="11">
        <f t="shared" si="2"/>
        <v>0</v>
      </c>
      <c r="K39" s="12">
        <f t="shared" si="3"/>
        <v>0</v>
      </c>
    </row>
    <row r="40" spans="1:11" ht="16" x14ac:dyDescent="0.35">
      <c r="A40" s="54"/>
      <c r="B40" s="32" t="s">
        <v>57</v>
      </c>
      <c r="C40" s="47" t="s">
        <v>16</v>
      </c>
      <c r="D40" s="25">
        <v>140</v>
      </c>
      <c r="E40" s="11">
        <v>0</v>
      </c>
      <c r="F40" s="11">
        <f t="shared" si="0"/>
        <v>0</v>
      </c>
      <c r="G40" s="11"/>
      <c r="H40" s="11">
        <f t="shared" si="1"/>
        <v>0</v>
      </c>
      <c r="I40" s="11">
        <v>0</v>
      </c>
      <c r="J40" s="11">
        <f t="shared" si="2"/>
        <v>0</v>
      </c>
      <c r="K40" s="12">
        <f t="shared" si="3"/>
        <v>0</v>
      </c>
    </row>
    <row r="41" spans="1:11" ht="16" x14ac:dyDescent="0.35">
      <c r="A41" s="54"/>
      <c r="B41" s="32" t="s">
        <v>64</v>
      </c>
      <c r="C41" s="47" t="s">
        <v>0</v>
      </c>
      <c r="D41" s="25">
        <v>6</v>
      </c>
      <c r="E41" s="11">
        <v>0</v>
      </c>
      <c r="F41" s="11">
        <f t="shared" si="0"/>
        <v>0</v>
      </c>
      <c r="G41" s="11"/>
      <c r="H41" s="11">
        <f t="shared" si="1"/>
        <v>0</v>
      </c>
      <c r="I41" s="11">
        <v>0</v>
      </c>
      <c r="J41" s="11">
        <f t="shared" si="2"/>
        <v>0</v>
      </c>
      <c r="K41" s="12">
        <f t="shared" si="3"/>
        <v>0</v>
      </c>
    </row>
    <row r="42" spans="1:11" ht="16" x14ac:dyDescent="0.35">
      <c r="A42" s="54"/>
      <c r="B42" s="32" t="s">
        <v>65</v>
      </c>
      <c r="C42" s="47" t="s">
        <v>0</v>
      </c>
      <c r="D42" s="25">
        <v>28</v>
      </c>
      <c r="E42" s="11">
        <v>0</v>
      </c>
      <c r="F42" s="11">
        <f t="shared" si="0"/>
        <v>0</v>
      </c>
      <c r="G42" s="11"/>
      <c r="H42" s="11">
        <f t="shared" si="1"/>
        <v>0</v>
      </c>
      <c r="I42" s="11">
        <v>0</v>
      </c>
      <c r="J42" s="11">
        <f t="shared" si="2"/>
        <v>0</v>
      </c>
      <c r="K42" s="12">
        <f t="shared" si="3"/>
        <v>0</v>
      </c>
    </row>
    <row r="43" spans="1:11" ht="16" x14ac:dyDescent="0.35">
      <c r="A43" s="54"/>
      <c r="B43" s="32" t="s">
        <v>66</v>
      </c>
      <c r="C43" s="47" t="s">
        <v>0</v>
      </c>
      <c r="D43" s="25">
        <v>34</v>
      </c>
      <c r="E43" s="11">
        <v>0</v>
      </c>
      <c r="F43" s="11">
        <f t="shared" si="0"/>
        <v>0</v>
      </c>
      <c r="G43" s="11"/>
      <c r="H43" s="11">
        <f t="shared" si="1"/>
        <v>0</v>
      </c>
      <c r="I43" s="11">
        <v>0</v>
      </c>
      <c r="J43" s="11">
        <f t="shared" si="2"/>
        <v>0</v>
      </c>
      <c r="K43" s="12">
        <f t="shared" si="3"/>
        <v>0</v>
      </c>
    </row>
    <row r="44" spans="1:11" ht="16" x14ac:dyDescent="0.35">
      <c r="A44" s="54"/>
      <c r="B44" s="32" t="s">
        <v>38</v>
      </c>
      <c r="C44" s="47" t="s">
        <v>0</v>
      </c>
      <c r="D44" s="25">
        <v>120</v>
      </c>
      <c r="E44" s="11">
        <v>0</v>
      </c>
      <c r="F44" s="11">
        <f t="shared" si="0"/>
        <v>0</v>
      </c>
      <c r="G44" s="11"/>
      <c r="H44" s="11">
        <f t="shared" si="1"/>
        <v>0</v>
      </c>
      <c r="I44" s="11">
        <v>0</v>
      </c>
      <c r="J44" s="11">
        <f t="shared" si="2"/>
        <v>0</v>
      </c>
      <c r="K44" s="12">
        <f t="shared" si="3"/>
        <v>0</v>
      </c>
    </row>
    <row r="45" spans="1:11" ht="16" x14ac:dyDescent="0.35">
      <c r="A45" s="54"/>
      <c r="B45" s="32" t="s">
        <v>44</v>
      </c>
      <c r="C45" s="47" t="s">
        <v>0</v>
      </c>
      <c r="D45" s="25">
        <v>220</v>
      </c>
      <c r="E45" s="11">
        <v>0</v>
      </c>
      <c r="F45" s="11">
        <f t="shared" si="0"/>
        <v>0</v>
      </c>
      <c r="G45" s="11"/>
      <c r="H45" s="11">
        <f t="shared" si="1"/>
        <v>0</v>
      </c>
      <c r="I45" s="11">
        <v>0</v>
      </c>
      <c r="J45" s="11">
        <f t="shared" si="2"/>
        <v>0</v>
      </c>
      <c r="K45" s="12">
        <f t="shared" si="3"/>
        <v>0</v>
      </c>
    </row>
    <row r="46" spans="1:11" ht="16" x14ac:dyDescent="0.35">
      <c r="A46" s="54"/>
      <c r="B46" s="32" t="s">
        <v>58</v>
      </c>
      <c r="C46" s="47" t="s">
        <v>19</v>
      </c>
      <c r="D46" s="25">
        <v>50</v>
      </c>
      <c r="E46" s="11">
        <v>0</v>
      </c>
      <c r="F46" s="11">
        <f t="shared" si="0"/>
        <v>0</v>
      </c>
      <c r="G46" s="11"/>
      <c r="H46" s="11">
        <f t="shared" si="1"/>
        <v>0</v>
      </c>
      <c r="I46" s="11">
        <v>0</v>
      </c>
      <c r="J46" s="11">
        <f t="shared" si="2"/>
        <v>0</v>
      </c>
      <c r="K46" s="12">
        <f t="shared" si="3"/>
        <v>0</v>
      </c>
    </row>
    <row r="47" spans="1:11" ht="16" x14ac:dyDescent="0.35">
      <c r="A47" s="54">
        <v>4</v>
      </c>
      <c r="B47" s="35" t="s">
        <v>59</v>
      </c>
      <c r="C47" s="47"/>
      <c r="D47" s="25">
        <f t="shared" ref="D47" si="4">D48+D49+D50</f>
        <v>336</v>
      </c>
      <c r="E47" s="11"/>
      <c r="F47" s="11">
        <f t="shared" si="0"/>
        <v>0</v>
      </c>
      <c r="G47" s="11">
        <v>0</v>
      </c>
      <c r="H47" s="11">
        <f t="shared" si="1"/>
        <v>0</v>
      </c>
      <c r="I47" s="11">
        <v>0</v>
      </c>
      <c r="J47" s="11">
        <f t="shared" si="2"/>
        <v>0</v>
      </c>
      <c r="K47" s="12">
        <f t="shared" si="3"/>
        <v>0</v>
      </c>
    </row>
    <row r="48" spans="1:11" ht="16" x14ac:dyDescent="0.35">
      <c r="A48" s="54"/>
      <c r="B48" s="32" t="s">
        <v>60</v>
      </c>
      <c r="C48" s="47" t="s">
        <v>16</v>
      </c>
      <c r="D48" s="25">
        <v>84</v>
      </c>
      <c r="E48" s="11">
        <v>0</v>
      </c>
      <c r="F48" s="11">
        <f t="shared" si="0"/>
        <v>0</v>
      </c>
      <c r="G48" s="11"/>
      <c r="H48" s="11">
        <f t="shared" si="1"/>
        <v>0</v>
      </c>
      <c r="I48" s="11">
        <v>0</v>
      </c>
      <c r="J48" s="11">
        <f t="shared" si="2"/>
        <v>0</v>
      </c>
      <c r="K48" s="12">
        <f t="shared" si="3"/>
        <v>0</v>
      </c>
    </row>
    <row r="49" spans="1:11" ht="16" x14ac:dyDescent="0.35">
      <c r="A49" s="54"/>
      <c r="B49" s="32" t="s">
        <v>61</v>
      </c>
      <c r="C49" s="47" t="s">
        <v>16</v>
      </c>
      <c r="D49" s="25">
        <v>112</v>
      </c>
      <c r="E49" s="11">
        <v>0</v>
      </c>
      <c r="F49" s="11">
        <f t="shared" si="0"/>
        <v>0</v>
      </c>
      <c r="G49" s="11"/>
      <c r="H49" s="11">
        <f t="shared" si="1"/>
        <v>0</v>
      </c>
      <c r="I49" s="11">
        <v>0</v>
      </c>
      <c r="J49" s="11">
        <f t="shared" si="2"/>
        <v>0</v>
      </c>
      <c r="K49" s="12">
        <f t="shared" si="3"/>
        <v>0</v>
      </c>
    </row>
    <row r="50" spans="1:11" ht="16" x14ac:dyDescent="0.35">
      <c r="A50" s="54"/>
      <c r="B50" s="32" t="s">
        <v>62</v>
      </c>
      <c r="C50" s="47" t="s">
        <v>16</v>
      </c>
      <c r="D50" s="25">
        <v>140</v>
      </c>
      <c r="E50" s="11">
        <v>0</v>
      </c>
      <c r="F50" s="11">
        <f t="shared" si="0"/>
        <v>0</v>
      </c>
      <c r="G50" s="11"/>
      <c r="H50" s="11">
        <f t="shared" si="1"/>
        <v>0</v>
      </c>
      <c r="I50" s="11">
        <v>0</v>
      </c>
      <c r="J50" s="11">
        <f t="shared" si="2"/>
        <v>0</v>
      </c>
      <c r="K50" s="12">
        <f t="shared" si="3"/>
        <v>0</v>
      </c>
    </row>
    <row r="51" spans="1:11" ht="16" x14ac:dyDescent="0.35">
      <c r="A51" s="54"/>
      <c r="B51" s="32" t="s">
        <v>67</v>
      </c>
      <c r="C51" s="47" t="s">
        <v>0</v>
      </c>
      <c r="D51" s="25">
        <v>4</v>
      </c>
      <c r="E51" s="11">
        <v>0</v>
      </c>
      <c r="F51" s="11">
        <f t="shared" si="0"/>
        <v>0</v>
      </c>
      <c r="G51" s="11"/>
      <c r="H51" s="11">
        <f t="shared" si="1"/>
        <v>0</v>
      </c>
      <c r="I51" s="11">
        <v>0</v>
      </c>
      <c r="J51" s="11">
        <f t="shared" si="2"/>
        <v>0</v>
      </c>
      <c r="K51" s="12">
        <f t="shared" si="3"/>
        <v>0</v>
      </c>
    </row>
    <row r="52" spans="1:11" ht="16" x14ac:dyDescent="0.35">
      <c r="A52" s="54"/>
      <c r="B52" s="32" t="s">
        <v>65</v>
      </c>
      <c r="C52" s="47" t="s">
        <v>0</v>
      </c>
      <c r="D52" s="25">
        <v>18</v>
      </c>
      <c r="E52" s="11">
        <v>0</v>
      </c>
      <c r="F52" s="11">
        <f t="shared" si="0"/>
        <v>0</v>
      </c>
      <c r="G52" s="11"/>
      <c r="H52" s="11">
        <f t="shared" si="1"/>
        <v>0</v>
      </c>
      <c r="I52" s="11">
        <v>0</v>
      </c>
      <c r="J52" s="11">
        <f t="shared" si="2"/>
        <v>0</v>
      </c>
      <c r="K52" s="12">
        <f t="shared" si="3"/>
        <v>0</v>
      </c>
    </row>
    <row r="53" spans="1:11" ht="16" x14ac:dyDescent="0.35">
      <c r="A53" s="54"/>
      <c r="B53" s="32" t="s">
        <v>66</v>
      </c>
      <c r="C53" s="47" t="s">
        <v>0</v>
      </c>
      <c r="D53" s="25">
        <v>34</v>
      </c>
      <c r="E53" s="11">
        <v>0</v>
      </c>
      <c r="F53" s="11">
        <f t="shared" si="0"/>
        <v>0</v>
      </c>
      <c r="G53" s="11"/>
      <c r="H53" s="11">
        <f t="shared" si="1"/>
        <v>0</v>
      </c>
      <c r="I53" s="11">
        <v>0</v>
      </c>
      <c r="J53" s="11">
        <f t="shared" si="2"/>
        <v>0</v>
      </c>
      <c r="K53" s="12">
        <f t="shared" si="3"/>
        <v>0</v>
      </c>
    </row>
    <row r="54" spans="1:11" ht="16" x14ac:dyDescent="0.35">
      <c r="A54" s="54"/>
      <c r="B54" s="32" t="s">
        <v>38</v>
      </c>
      <c r="C54" s="47" t="s">
        <v>0</v>
      </c>
      <c r="D54" s="25">
        <v>158</v>
      </c>
      <c r="E54" s="11">
        <v>0</v>
      </c>
      <c r="F54" s="11">
        <f t="shared" si="0"/>
        <v>0</v>
      </c>
      <c r="G54" s="11"/>
      <c r="H54" s="11">
        <f t="shared" si="1"/>
        <v>0</v>
      </c>
      <c r="I54" s="11">
        <v>0</v>
      </c>
      <c r="J54" s="11">
        <f t="shared" si="2"/>
        <v>0</v>
      </c>
      <c r="K54" s="12">
        <f t="shared" si="3"/>
        <v>0</v>
      </c>
    </row>
    <row r="55" spans="1:11" ht="16" x14ac:dyDescent="0.35">
      <c r="A55" s="54"/>
      <c r="B55" s="32" t="s">
        <v>44</v>
      </c>
      <c r="C55" s="47" t="s">
        <v>0</v>
      </c>
      <c r="D55" s="25">
        <v>140</v>
      </c>
      <c r="E55" s="11">
        <v>0</v>
      </c>
      <c r="F55" s="11">
        <f t="shared" si="0"/>
        <v>0</v>
      </c>
      <c r="G55" s="11"/>
      <c r="H55" s="11">
        <f t="shared" si="1"/>
        <v>0</v>
      </c>
      <c r="I55" s="11">
        <v>0</v>
      </c>
      <c r="J55" s="11">
        <f t="shared" si="2"/>
        <v>0</v>
      </c>
      <c r="K55" s="12">
        <f t="shared" si="3"/>
        <v>0</v>
      </c>
    </row>
    <row r="56" spans="1:11" ht="16" x14ac:dyDescent="0.35">
      <c r="A56" s="54"/>
      <c r="B56" s="32" t="s">
        <v>58</v>
      </c>
      <c r="C56" s="47" t="s">
        <v>19</v>
      </c>
      <c r="D56" s="25">
        <v>70</v>
      </c>
      <c r="E56" s="11">
        <v>0</v>
      </c>
      <c r="F56" s="11">
        <f t="shared" si="0"/>
        <v>0</v>
      </c>
      <c r="G56" s="11"/>
      <c r="H56" s="11">
        <f t="shared" si="1"/>
        <v>0</v>
      </c>
      <c r="I56" s="11">
        <v>0</v>
      </c>
      <c r="J56" s="11">
        <f t="shared" si="2"/>
        <v>0</v>
      </c>
      <c r="K56" s="12">
        <f t="shared" si="3"/>
        <v>0</v>
      </c>
    </row>
    <row r="57" spans="1:11" ht="32" x14ac:dyDescent="0.35">
      <c r="A57" s="54">
        <v>5</v>
      </c>
      <c r="B57" s="36" t="s">
        <v>70</v>
      </c>
      <c r="C57" s="47" t="s">
        <v>16</v>
      </c>
      <c r="D57" s="11">
        <v>40</v>
      </c>
      <c r="E57" s="11"/>
      <c r="F57" s="11">
        <f t="shared" si="0"/>
        <v>0</v>
      </c>
      <c r="G57" s="11">
        <v>0</v>
      </c>
      <c r="H57" s="11">
        <f t="shared" si="1"/>
        <v>0</v>
      </c>
      <c r="I57" s="11"/>
      <c r="J57" s="11">
        <f t="shared" si="2"/>
        <v>0</v>
      </c>
      <c r="K57" s="12">
        <f t="shared" si="3"/>
        <v>0</v>
      </c>
    </row>
    <row r="58" spans="1:11" ht="27" customHeight="1" x14ac:dyDescent="0.35">
      <c r="A58" s="54"/>
      <c r="B58" s="13" t="s">
        <v>71</v>
      </c>
      <c r="C58" s="47" t="s">
        <v>16</v>
      </c>
      <c r="D58" s="11">
        <v>42</v>
      </c>
      <c r="E58" s="11">
        <v>0</v>
      </c>
      <c r="F58" s="11">
        <f t="shared" si="0"/>
        <v>0</v>
      </c>
      <c r="G58" s="11"/>
      <c r="H58" s="11">
        <f t="shared" si="1"/>
        <v>0</v>
      </c>
      <c r="I58" s="11">
        <v>0</v>
      </c>
      <c r="J58" s="11">
        <f t="shared" si="2"/>
        <v>0</v>
      </c>
      <c r="K58" s="12">
        <f t="shared" si="3"/>
        <v>0</v>
      </c>
    </row>
    <row r="59" spans="1:11" ht="16" x14ac:dyDescent="0.35">
      <c r="A59" s="54"/>
      <c r="B59" s="13" t="s">
        <v>18</v>
      </c>
      <c r="C59" s="47" t="s">
        <v>17</v>
      </c>
      <c r="D59" s="11">
        <v>15</v>
      </c>
      <c r="E59" s="11">
        <v>0</v>
      </c>
      <c r="F59" s="11">
        <f t="shared" si="0"/>
        <v>0</v>
      </c>
      <c r="G59" s="11">
        <v>0</v>
      </c>
      <c r="H59" s="11">
        <f t="shared" si="1"/>
        <v>0</v>
      </c>
      <c r="I59" s="11">
        <v>0</v>
      </c>
      <c r="J59" s="11">
        <f t="shared" si="2"/>
        <v>0</v>
      </c>
      <c r="K59" s="12">
        <f t="shared" si="3"/>
        <v>0</v>
      </c>
    </row>
    <row r="60" spans="1:11" ht="16" x14ac:dyDescent="0.35">
      <c r="A60" s="54"/>
      <c r="B60" s="13" t="s">
        <v>20</v>
      </c>
      <c r="C60" s="47" t="s">
        <v>16</v>
      </c>
      <c r="D60" s="11">
        <v>50</v>
      </c>
      <c r="E60" s="11">
        <v>0</v>
      </c>
      <c r="F60" s="11">
        <f t="shared" si="0"/>
        <v>0</v>
      </c>
      <c r="G60" s="11">
        <v>0</v>
      </c>
      <c r="H60" s="11">
        <f t="shared" si="1"/>
        <v>0</v>
      </c>
      <c r="I60" s="11">
        <v>0</v>
      </c>
      <c r="J60" s="11">
        <f t="shared" si="2"/>
        <v>0</v>
      </c>
      <c r="K60" s="12">
        <f t="shared" si="3"/>
        <v>0</v>
      </c>
    </row>
    <row r="61" spans="1:11" ht="16" x14ac:dyDescent="0.35">
      <c r="A61" s="54"/>
      <c r="B61" s="13" t="s">
        <v>21</v>
      </c>
      <c r="C61" s="47" t="s">
        <v>16</v>
      </c>
      <c r="D61" s="11">
        <v>85</v>
      </c>
      <c r="E61" s="11">
        <v>0</v>
      </c>
      <c r="F61" s="11">
        <f t="shared" si="0"/>
        <v>0</v>
      </c>
      <c r="G61" s="11">
        <v>0</v>
      </c>
      <c r="H61" s="11">
        <f t="shared" si="1"/>
        <v>0</v>
      </c>
      <c r="I61" s="11">
        <v>0</v>
      </c>
      <c r="J61" s="11">
        <f t="shared" si="2"/>
        <v>0</v>
      </c>
      <c r="K61" s="12">
        <f t="shared" si="3"/>
        <v>0</v>
      </c>
    </row>
    <row r="62" spans="1:11" ht="16" x14ac:dyDescent="0.35">
      <c r="A62" s="54"/>
      <c r="B62" s="13" t="s">
        <v>22</v>
      </c>
      <c r="C62" s="47" t="s">
        <v>19</v>
      </c>
      <c r="D62" s="11">
        <v>4</v>
      </c>
      <c r="E62" s="11">
        <v>0</v>
      </c>
      <c r="F62" s="11">
        <f t="shared" si="0"/>
        <v>0</v>
      </c>
      <c r="G62" s="11">
        <v>0</v>
      </c>
      <c r="H62" s="11">
        <f t="shared" si="1"/>
        <v>0</v>
      </c>
      <c r="I62" s="11">
        <v>0</v>
      </c>
      <c r="J62" s="11">
        <f t="shared" si="2"/>
        <v>0</v>
      </c>
      <c r="K62" s="12">
        <f t="shared" si="3"/>
        <v>0</v>
      </c>
    </row>
    <row r="63" spans="1:11" ht="16" x14ac:dyDescent="0.35">
      <c r="A63" s="54"/>
      <c r="B63" s="13" t="s">
        <v>23</v>
      </c>
      <c r="C63" s="47" t="s">
        <v>19</v>
      </c>
      <c r="D63" s="11">
        <v>3</v>
      </c>
      <c r="E63" s="11">
        <v>0</v>
      </c>
      <c r="F63" s="11">
        <f t="shared" si="0"/>
        <v>0</v>
      </c>
      <c r="G63" s="11">
        <v>0</v>
      </c>
      <c r="H63" s="11">
        <f t="shared" si="1"/>
        <v>0</v>
      </c>
      <c r="I63" s="11">
        <v>0</v>
      </c>
      <c r="J63" s="11">
        <f t="shared" si="2"/>
        <v>0</v>
      </c>
      <c r="K63" s="12">
        <f t="shared" si="3"/>
        <v>0</v>
      </c>
    </row>
    <row r="64" spans="1:11" ht="32" x14ac:dyDescent="0.35">
      <c r="A64" s="54"/>
      <c r="B64" s="13" t="s">
        <v>25</v>
      </c>
      <c r="C64" s="47" t="s">
        <v>19</v>
      </c>
      <c r="D64" s="11">
        <v>2</v>
      </c>
      <c r="E64" s="11">
        <v>0</v>
      </c>
      <c r="F64" s="11">
        <f t="shared" si="0"/>
        <v>0</v>
      </c>
      <c r="G64" s="11">
        <v>0</v>
      </c>
      <c r="H64" s="11">
        <f t="shared" si="1"/>
        <v>0</v>
      </c>
      <c r="I64" s="11">
        <v>0</v>
      </c>
      <c r="J64" s="11">
        <f t="shared" si="2"/>
        <v>0</v>
      </c>
      <c r="K64" s="12">
        <f t="shared" si="3"/>
        <v>0</v>
      </c>
    </row>
    <row r="65" spans="1:11" ht="16" x14ac:dyDescent="0.35">
      <c r="A65" s="54"/>
      <c r="B65" s="13" t="s">
        <v>27</v>
      </c>
      <c r="C65" s="47" t="s">
        <v>28</v>
      </c>
      <c r="D65" s="11">
        <v>30</v>
      </c>
      <c r="E65" s="11">
        <v>0</v>
      </c>
      <c r="F65" s="11">
        <f t="shared" si="0"/>
        <v>0</v>
      </c>
      <c r="G65" s="11"/>
      <c r="H65" s="11">
        <f t="shared" si="1"/>
        <v>0</v>
      </c>
      <c r="I65" s="11"/>
      <c r="J65" s="11">
        <f t="shared" si="2"/>
        <v>0</v>
      </c>
      <c r="K65" s="12">
        <f t="shared" si="3"/>
        <v>0</v>
      </c>
    </row>
    <row r="66" spans="1:11" ht="32" x14ac:dyDescent="0.35">
      <c r="A66" s="55">
        <v>6</v>
      </c>
      <c r="B66" s="36" t="s">
        <v>96</v>
      </c>
      <c r="C66" s="47" t="s">
        <v>93</v>
      </c>
      <c r="D66" s="11">
        <v>710</v>
      </c>
      <c r="E66" s="11"/>
      <c r="F66" s="11">
        <f t="shared" si="0"/>
        <v>0</v>
      </c>
      <c r="G66" s="11">
        <v>0</v>
      </c>
      <c r="H66" s="11">
        <f t="shared" si="1"/>
        <v>0</v>
      </c>
      <c r="I66" s="11"/>
      <c r="J66" s="11">
        <f t="shared" si="2"/>
        <v>0</v>
      </c>
      <c r="K66" s="12">
        <f t="shared" si="3"/>
        <v>0</v>
      </c>
    </row>
    <row r="67" spans="1:11" ht="16" x14ac:dyDescent="0.35">
      <c r="A67" s="55"/>
      <c r="B67" s="13" t="s">
        <v>8</v>
      </c>
      <c r="C67" s="47" t="s">
        <v>28</v>
      </c>
      <c r="D67" s="11">
        <f>D66*0.2</f>
        <v>142</v>
      </c>
      <c r="E67" s="11"/>
      <c r="F67" s="11">
        <f t="shared" si="0"/>
        <v>0</v>
      </c>
      <c r="G67" s="11"/>
      <c r="H67" s="11">
        <f t="shared" si="1"/>
        <v>0</v>
      </c>
      <c r="I67" s="11">
        <v>0</v>
      </c>
      <c r="J67" s="11">
        <f t="shared" si="2"/>
        <v>0</v>
      </c>
      <c r="K67" s="12">
        <f t="shared" si="3"/>
        <v>0</v>
      </c>
    </row>
    <row r="68" spans="1:11" ht="16" x14ac:dyDescent="0.35">
      <c r="A68" s="55"/>
      <c r="B68" s="13" t="s">
        <v>68</v>
      </c>
      <c r="C68" s="47" t="s">
        <v>94</v>
      </c>
      <c r="D68" s="11">
        <f>710*0.07*1.02</f>
        <v>50.694000000000003</v>
      </c>
      <c r="E68" s="11">
        <v>0</v>
      </c>
      <c r="F68" s="11">
        <f t="shared" si="0"/>
        <v>0</v>
      </c>
      <c r="G68" s="11"/>
      <c r="H68" s="11">
        <f t="shared" si="1"/>
        <v>0</v>
      </c>
      <c r="I68" s="11">
        <v>0</v>
      </c>
      <c r="J68" s="11">
        <f t="shared" si="2"/>
        <v>0</v>
      </c>
      <c r="K68" s="12">
        <f t="shared" si="3"/>
        <v>0</v>
      </c>
    </row>
    <row r="69" spans="1:11" ht="16" x14ac:dyDescent="0.35">
      <c r="A69" s="55"/>
      <c r="B69" s="13" t="s">
        <v>69</v>
      </c>
      <c r="C69" s="47" t="s">
        <v>94</v>
      </c>
      <c r="D69" s="11">
        <f>710*0.05</f>
        <v>35.5</v>
      </c>
      <c r="E69" s="11">
        <v>0</v>
      </c>
      <c r="F69" s="11">
        <f t="shared" si="0"/>
        <v>0</v>
      </c>
      <c r="G69" s="11"/>
      <c r="H69" s="11">
        <f t="shared" si="1"/>
        <v>0</v>
      </c>
      <c r="I69" s="11">
        <v>0</v>
      </c>
      <c r="J69" s="11">
        <f t="shared" si="2"/>
        <v>0</v>
      </c>
      <c r="K69" s="12">
        <f t="shared" si="3"/>
        <v>0</v>
      </c>
    </row>
    <row r="70" spans="1:11" ht="16" x14ac:dyDescent="0.35">
      <c r="A70" s="55"/>
      <c r="B70" s="13" t="s">
        <v>27</v>
      </c>
      <c r="C70" s="47" t="s">
        <v>28</v>
      </c>
      <c r="D70" s="11">
        <v>50</v>
      </c>
      <c r="E70" s="11">
        <v>0</v>
      </c>
      <c r="F70" s="11">
        <f t="shared" si="0"/>
        <v>0</v>
      </c>
      <c r="G70" s="11"/>
      <c r="H70" s="11">
        <f t="shared" si="1"/>
        <v>0</v>
      </c>
      <c r="I70" s="11"/>
      <c r="J70" s="11">
        <f t="shared" si="2"/>
        <v>0</v>
      </c>
      <c r="K70" s="12">
        <f t="shared" si="3"/>
        <v>0</v>
      </c>
    </row>
    <row r="71" spans="1:11" ht="48" x14ac:dyDescent="0.35">
      <c r="A71" s="56">
        <v>7</v>
      </c>
      <c r="B71" s="49" t="s">
        <v>92</v>
      </c>
      <c r="C71" s="51" t="s">
        <v>19</v>
      </c>
      <c r="D71" s="37">
        <v>6</v>
      </c>
      <c r="E71" s="37"/>
      <c r="F71" s="11">
        <f t="shared" si="0"/>
        <v>0</v>
      </c>
      <c r="G71" s="37">
        <v>0</v>
      </c>
      <c r="H71" s="11">
        <f t="shared" si="1"/>
        <v>0</v>
      </c>
      <c r="I71" s="37"/>
      <c r="J71" s="11">
        <f t="shared" si="2"/>
        <v>0</v>
      </c>
      <c r="K71" s="12">
        <f t="shared" si="3"/>
        <v>0</v>
      </c>
    </row>
    <row r="72" spans="1:11" ht="16" x14ac:dyDescent="0.35">
      <c r="A72" s="57"/>
      <c r="B72" s="5" t="s">
        <v>72</v>
      </c>
      <c r="C72" s="47" t="s">
        <v>19</v>
      </c>
      <c r="D72" s="6">
        <v>6</v>
      </c>
      <c r="E72" s="7">
        <v>0</v>
      </c>
      <c r="F72" s="11">
        <f t="shared" si="0"/>
        <v>0</v>
      </c>
      <c r="G72" s="7"/>
      <c r="H72" s="11">
        <f t="shared" si="1"/>
        <v>0</v>
      </c>
      <c r="I72" s="7">
        <v>0</v>
      </c>
      <c r="J72" s="11">
        <f t="shared" si="2"/>
        <v>0</v>
      </c>
      <c r="K72" s="12">
        <f t="shared" si="3"/>
        <v>0</v>
      </c>
    </row>
    <row r="73" spans="1:11" ht="16" x14ac:dyDescent="0.35">
      <c r="A73" s="58"/>
      <c r="B73" s="5" t="s">
        <v>73</v>
      </c>
      <c r="C73" s="47" t="s">
        <v>93</v>
      </c>
      <c r="D73" s="6">
        <v>2.5</v>
      </c>
      <c r="E73" s="7">
        <v>0</v>
      </c>
      <c r="F73" s="11">
        <f t="shared" si="0"/>
        <v>0</v>
      </c>
      <c r="G73" s="7"/>
      <c r="H73" s="11">
        <f t="shared" si="1"/>
        <v>0</v>
      </c>
      <c r="I73" s="7">
        <v>0</v>
      </c>
      <c r="J73" s="11">
        <f t="shared" si="2"/>
        <v>0</v>
      </c>
      <c r="K73" s="12">
        <f t="shared" si="3"/>
        <v>0</v>
      </c>
    </row>
    <row r="74" spans="1:11" ht="16" x14ac:dyDescent="0.35">
      <c r="A74" s="58"/>
      <c r="B74" s="5" t="s">
        <v>74</v>
      </c>
      <c r="C74" s="47" t="s">
        <v>95</v>
      </c>
      <c r="D74" s="6">
        <v>0.2</v>
      </c>
      <c r="E74" s="7">
        <v>0</v>
      </c>
      <c r="F74" s="11">
        <f t="shared" ref="F74:F89" si="5">E74*D74</f>
        <v>0</v>
      </c>
      <c r="G74" s="7"/>
      <c r="H74" s="11">
        <f t="shared" ref="H74:H89" si="6">G74*D74</f>
        <v>0</v>
      </c>
      <c r="I74" s="7">
        <v>0</v>
      </c>
      <c r="J74" s="11">
        <f t="shared" ref="J74:J89" si="7">I74*D74</f>
        <v>0</v>
      </c>
      <c r="K74" s="12">
        <f t="shared" ref="K74:K89" si="8">J74+H74+F74</f>
        <v>0</v>
      </c>
    </row>
    <row r="75" spans="1:11" ht="16" x14ac:dyDescent="0.35">
      <c r="A75" s="57"/>
      <c r="B75" s="38" t="s">
        <v>27</v>
      </c>
      <c r="C75" s="52" t="s">
        <v>28</v>
      </c>
      <c r="D75" s="39">
        <v>20</v>
      </c>
      <c r="E75" s="40">
        <v>0</v>
      </c>
      <c r="F75" s="11">
        <f t="shared" si="5"/>
        <v>0</v>
      </c>
      <c r="G75" s="40"/>
      <c r="H75" s="11">
        <f t="shared" si="6"/>
        <v>0</v>
      </c>
      <c r="I75" s="40">
        <v>0</v>
      </c>
      <c r="J75" s="11">
        <f t="shared" si="7"/>
        <v>0</v>
      </c>
      <c r="K75" s="12">
        <f t="shared" si="8"/>
        <v>0</v>
      </c>
    </row>
    <row r="76" spans="1:11" ht="32" x14ac:dyDescent="0.35">
      <c r="A76" s="59">
        <v>8</v>
      </c>
      <c r="B76" s="49" t="s">
        <v>76</v>
      </c>
      <c r="C76" s="51" t="s">
        <v>17</v>
      </c>
      <c r="D76" s="37">
        <v>3</v>
      </c>
      <c r="E76" s="37"/>
      <c r="F76" s="11">
        <f t="shared" si="5"/>
        <v>0</v>
      </c>
      <c r="G76" s="37">
        <v>0</v>
      </c>
      <c r="H76" s="11">
        <f t="shared" si="6"/>
        <v>0</v>
      </c>
      <c r="I76" s="37"/>
      <c r="J76" s="11">
        <f t="shared" si="7"/>
        <v>0</v>
      </c>
      <c r="K76" s="12">
        <f t="shared" si="8"/>
        <v>0</v>
      </c>
    </row>
    <row r="77" spans="1:11" ht="16" x14ac:dyDescent="0.35">
      <c r="A77" s="59"/>
      <c r="B77" s="5" t="s">
        <v>77</v>
      </c>
      <c r="C77" s="47" t="s">
        <v>78</v>
      </c>
      <c r="D77" s="6">
        <v>30</v>
      </c>
      <c r="E77" s="7">
        <v>0</v>
      </c>
      <c r="F77" s="11">
        <f t="shared" si="5"/>
        <v>0</v>
      </c>
      <c r="G77" s="7"/>
      <c r="H77" s="11">
        <f t="shared" si="6"/>
        <v>0</v>
      </c>
      <c r="I77" s="61">
        <v>0</v>
      </c>
      <c r="J77" s="12">
        <f t="shared" si="7"/>
        <v>0</v>
      </c>
      <c r="K77" s="12">
        <f t="shared" si="8"/>
        <v>0</v>
      </c>
    </row>
    <row r="78" spans="1:11" ht="16" x14ac:dyDescent="0.35">
      <c r="A78" s="59"/>
      <c r="B78" s="5" t="s">
        <v>79</v>
      </c>
      <c r="C78" s="47" t="s">
        <v>78</v>
      </c>
      <c r="D78" s="6">
        <v>2</v>
      </c>
      <c r="E78" s="7">
        <v>0</v>
      </c>
      <c r="F78" s="11">
        <f t="shared" si="5"/>
        <v>0</v>
      </c>
      <c r="G78" s="7"/>
      <c r="H78" s="11">
        <f t="shared" si="6"/>
        <v>0</v>
      </c>
      <c r="I78" s="7">
        <v>0</v>
      </c>
      <c r="J78" s="11">
        <f t="shared" si="7"/>
        <v>0</v>
      </c>
      <c r="K78" s="12">
        <f t="shared" si="8"/>
        <v>0</v>
      </c>
    </row>
    <row r="79" spans="1:11" ht="16" x14ac:dyDescent="0.35">
      <c r="A79" s="59"/>
      <c r="B79" s="5" t="s">
        <v>74</v>
      </c>
      <c r="C79" s="47" t="s">
        <v>95</v>
      </c>
      <c r="D79" s="6">
        <v>0.3</v>
      </c>
      <c r="E79" s="7">
        <v>0</v>
      </c>
      <c r="F79" s="11">
        <f t="shared" si="5"/>
        <v>0</v>
      </c>
      <c r="G79" s="7"/>
      <c r="H79" s="11">
        <f t="shared" si="6"/>
        <v>0</v>
      </c>
      <c r="I79" s="7">
        <v>0</v>
      </c>
      <c r="J79" s="11">
        <f t="shared" si="7"/>
        <v>0</v>
      </c>
      <c r="K79" s="12">
        <f t="shared" si="8"/>
        <v>0</v>
      </c>
    </row>
    <row r="80" spans="1:11" ht="16" x14ac:dyDescent="0.35">
      <c r="A80" s="59"/>
      <c r="B80" s="38" t="s">
        <v>27</v>
      </c>
      <c r="C80" s="52" t="s">
        <v>28</v>
      </c>
      <c r="D80" s="39">
        <v>10</v>
      </c>
      <c r="E80" s="40">
        <v>0</v>
      </c>
      <c r="F80" s="11">
        <f t="shared" si="5"/>
        <v>0</v>
      </c>
      <c r="G80" s="40"/>
      <c r="H80" s="11">
        <f t="shared" si="6"/>
        <v>0</v>
      </c>
      <c r="I80" s="40">
        <v>0</v>
      </c>
      <c r="J80" s="11">
        <f t="shared" si="7"/>
        <v>0</v>
      </c>
      <c r="K80" s="12">
        <f t="shared" si="8"/>
        <v>0</v>
      </c>
    </row>
    <row r="81" spans="1:11" ht="64" x14ac:dyDescent="0.35">
      <c r="A81" s="59">
        <v>9</v>
      </c>
      <c r="B81" s="50" t="s">
        <v>85</v>
      </c>
      <c r="C81" s="47" t="s">
        <v>93</v>
      </c>
      <c r="D81" s="6">
        <v>1.5</v>
      </c>
      <c r="E81" s="7"/>
      <c r="F81" s="11">
        <f t="shared" si="5"/>
        <v>0</v>
      </c>
      <c r="G81" s="7">
        <v>0</v>
      </c>
      <c r="H81" s="11">
        <f t="shared" si="6"/>
        <v>0</v>
      </c>
      <c r="I81" s="7"/>
      <c r="J81" s="11">
        <f t="shared" si="7"/>
        <v>0</v>
      </c>
      <c r="K81" s="12">
        <f t="shared" si="8"/>
        <v>0</v>
      </c>
    </row>
    <row r="82" spans="1:11" ht="16" x14ac:dyDescent="0.35">
      <c r="A82" s="59"/>
      <c r="B82" s="38" t="s">
        <v>82</v>
      </c>
      <c r="C82" s="47" t="s">
        <v>93</v>
      </c>
      <c r="D82" s="46">
        <f>D81*1.03</f>
        <v>1.5449999999999999</v>
      </c>
      <c r="E82" s="7">
        <v>0</v>
      </c>
      <c r="F82" s="11">
        <f t="shared" si="5"/>
        <v>0</v>
      </c>
      <c r="G82" s="7"/>
      <c r="H82" s="11">
        <f t="shared" si="6"/>
        <v>0</v>
      </c>
      <c r="I82" s="7">
        <v>0</v>
      </c>
      <c r="J82" s="11">
        <f t="shared" si="7"/>
        <v>0</v>
      </c>
      <c r="K82" s="12">
        <f t="shared" si="8"/>
        <v>0</v>
      </c>
    </row>
    <row r="83" spans="1:11" ht="16" x14ac:dyDescent="0.35">
      <c r="A83" s="59"/>
      <c r="B83" s="38" t="s">
        <v>83</v>
      </c>
      <c r="C83" s="47" t="s">
        <v>16</v>
      </c>
      <c r="D83" s="6">
        <v>6</v>
      </c>
      <c r="E83" s="7">
        <v>0</v>
      </c>
      <c r="F83" s="11">
        <f t="shared" si="5"/>
        <v>0</v>
      </c>
      <c r="G83" s="7"/>
      <c r="H83" s="11">
        <f t="shared" si="6"/>
        <v>0</v>
      </c>
      <c r="I83" s="7">
        <v>0</v>
      </c>
      <c r="J83" s="11">
        <f t="shared" si="7"/>
        <v>0</v>
      </c>
      <c r="K83" s="12">
        <f t="shared" si="8"/>
        <v>0</v>
      </c>
    </row>
    <row r="84" spans="1:11" ht="16" x14ac:dyDescent="0.35">
      <c r="A84" s="59"/>
      <c r="B84" s="38" t="s">
        <v>86</v>
      </c>
      <c r="C84" s="47" t="s">
        <v>16</v>
      </c>
      <c r="D84" s="6">
        <v>6</v>
      </c>
      <c r="E84" s="7">
        <v>0</v>
      </c>
      <c r="F84" s="11">
        <f t="shared" si="5"/>
        <v>0</v>
      </c>
      <c r="G84" s="7"/>
      <c r="H84" s="11">
        <f t="shared" si="6"/>
        <v>0</v>
      </c>
      <c r="I84" s="7">
        <v>0</v>
      </c>
      <c r="J84" s="11">
        <f t="shared" si="7"/>
        <v>0</v>
      </c>
      <c r="K84" s="12">
        <f t="shared" si="8"/>
        <v>0</v>
      </c>
    </row>
    <row r="85" spans="1:11" ht="16" x14ac:dyDescent="0.35">
      <c r="A85" s="59"/>
      <c r="B85" s="38" t="s">
        <v>84</v>
      </c>
      <c r="C85" s="47" t="s">
        <v>0</v>
      </c>
      <c r="D85" s="6">
        <v>2</v>
      </c>
      <c r="E85" s="7">
        <v>0</v>
      </c>
      <c r="F85" s="11">
        <f t="shared" si="5"/>
        <v>0</v>
      </c>
      <c r="G85" s="7"/>
      <c r="H85" s="11">
        <f t="shared" si="6"/>
        <v>0</v>
      </c>
      <c r="I85" s="7">
        <v>0</v>
      </c>
      <c r="J85" s="11">
        <f t="shared" si="7"/>
        <v>0</v>
      </c>
      <c r="K85" s="12">
        <f t="shared" si="8"/>
        <v>0</v>
      </c>
    </row>
    <row r="86" spans="1:11" ht="16" x14ac:dyDescent="0.35">
      <c r="A86" s="59"/>
      <c r="B86" s="38" t="s">
        <v>79</v>
      </c>
      <c r="C86" s="47" t="s">
        <v>78</v>
      </c>
      <c r="D86" s="6">
        <v>1.5</v>
      </c>
      <c r="E86" s="7">
        <v>0</v>
      </c>
      <c r="F86" s="11">
        <f t="shared" si="5"/>
        <v>0</v>
      </c>
      <c r="G86" s="7"/>
      <c r="H86" s="11">
        <f t="shared" si="6"/>
        <v>0</v>
      </c>
      <c r="I86" s="7">
        <v>0</v>
      </c>
      <c r="J86" s="11">
        <f t="shared" si="7"/>
        <v>0</v>
      </c>
      <c r="K86" s="12">
        <f t="shared" si="8"/>
        <v>0</v>
      </c>
    </row>
    <row r="87" spans="1:11" ht="16" x14ac:dyDescent="0.35">
      <c r="A87" s="59"/>
      <c r="B87" s="38" t="s">
        <v>88</v>
      </c>
      <c r="C87" s="47" t="s">
        <v>78</v>
      </c>
      <c r="D87" s="6">
        <v>1.8</v>
      </c>
      <c r="E87" s="7">
        <v>0</v>
      </c>
      <c r="F87" s="11">
        <f t="shared" si="5"/>
        <v>0</v>
      </c>
      <c r="G87" s="7"/>
      <c r="H87" s="11">
        <f t="shared" si="6"/>
        <v>0</v>
      </c>
      <c r="I87" s="7">
        <v>0</v>
      </c>
      <c r="J87" s="11">
        <f t="shared" si="7"/>
        <v>0</v>
      </c>
      <c r="K87" s="12">
        <f t="shared" si="8"/>
        <v>0</v>
      </c>
    </row>
    <row r="88" spans="1:11" ht="16" x14ac:dyDescent="0.35">
      <c r="A88" s="59"/>
      <c r="B88" s="38" t="s">
        <v>89</v>
      </c>
      <c r="C88" s="47" t="s">
        <v>90</v>
      </c>
      <c r="D88" s="6">
        <v>0.5</v>
      </c>
      <c r="E88" s="7">
        <v>0</v>
      </c>
      <c r="F88" s="11">
        <f t="shared" si="5"/>
        <v>0</v>
      </c>
      <c r="G88" s="7"/>
      <c r="H88" s="11">
        <f t="shared" si="6"/>
        <v>0</v>
      </c>
      <c r="I88" s="7">
        <v>0</v>
      </c>
      <c r="J88" s="11">
        <f t="shared" si="7"/>
        <v>0</v>
      </c>
      <c r="K88" s="12">
        <f t="shared" si="8"/>
        <v>0</v>
      </c>
    </row>
    <row r="89" spans="1:11" ht="16" x14ac:dyDescent="0.35">
      <c r="A89" s="59"/>
      <c r="B89" s="38" t="s">
        <v>87</v>
      </c>
      <c r="C89" s="47" t="s">
        <v>95</v>
      </c>
      <c r="D89" s="6">
        <v>0.2</v>
      </c>
      <c r="E89" s="7">
        <v>0</v>
      </c>
      <c r="F89" s="11">
        <f t="shared" si="5"/>
        <v>0</v>
      </c>
      <c r="G89" s="7"/>
      <c r="H89" s="11">
        <f t="shared" si="6"/>
        <v>0</v>
      </c>
      <c r="I89" s="7">
        <v>0</v>
      </c>
      <c r="J89" s="11">
        <f t="shared" si="7"/>
        <v>0</v>
      </c>
      <c r="K89" s="12">
        <f t="shared" si="8"/>
        <v>0</v>
      </c>
    </row>
    <row r="90" spans="1:11" ht="16" x14ac:dyDescent="0.4">
      <c r="A90" s="60"/>
      <c r="B90" s="44" t="s">
        <v>6</v>
      </c>
      <c r="C90" s="47"/>
      <c r="D90" s="18"/>
      <c r="E90" s="18"/>
      <c r="F90" s="42">
        <f>SUM(F8:F89)</f>
        <v>0</v>
      </c>
      <c r="G90" s="43"/>
      <c r="H90" s="11">
        <f>SUM(H8:H89)</f>
        <v>0</v>
      </c>
      <c r="I90" s="43"/>
      <c r="J90" s="42">
        <f>SUM(J8:J89)</f>
        <v>0</v>
      </c>
      <c r="K90" s="24">
        <f>SUM(K8:K89)</f>
        <v>0</v>
      </c>
    </row>
    <row r="91" spans="1:11" ht="16" x14ac:dyDescent="0.4">
      <c r="A91" s="55"/>
      <c r="B91" s="16" t="s">
        <v>15</v>
      </c>
      <c r="C91" s="53">
        <v>0</v>
      </c>
      <c r="D91" s="17"/>
      <c r="E91" s="17"/>
      <c r="F91" s="17"/>
      <c r="G91" s="17"/>
      <c r="H91" s="18"/>
      <c r="I91" s="17"/>
      <c r="J91" s="17"/>
      <c r="K91" s="12">
        <f>C91*F90</f>
        <v>0</v>
      </c>
    </row>
    <row r="92" spans="1:11" ht="16" x14ac:dyDescent="0.4">
      <c r="A92" s="55"/>
      <c r="B92" s="16" t="s">
        <v>6</v>
      </c>
      <c r="C92" s="47"/>
      <c r="D92" s="17"/>
      <c r="E92" s="17"/>
      <c r="F92" s="17"/>
      <c r="G92" s="17"/>
      <c r="H92" s="17"/>
      <c r="I92" s="17"/>
      <c r="J92" s="17"/>
      <c r="K92" s="12">
        <f>K91+K90</f>
        <v>0</v>
      </c>
    </row>
    <row r="93" spans="1:11" ht="16" x14ac:dyDescent="0.4">
      <c r="A93" s="55"/>
      <c r="B93" s="16" t="s">
        <v>24</v>
      </c>
      <c r="C93" s="53">
        <v>0</v>
      </c>
      <c r="D93" s="17"/>
      <c r="E93" s="17"/>
      <c r="F93" s="17"/>
      <c r="G93" s="17"/>
      <c r="H93" s="17"/>
      <c r="I93" s="17"/>
      <c r="J93" s="17"/>
      <c r="K93" s="12">
        <f>K92*C93</f>
        <v>0</v>
      </c>
    </row>
    <row r="94" spans="1:11" ht="16" x14ac:dyDescent="0.4">
      <c r="A94" s="55"/>
      <c r="B94" s="16" t="s">
        <v>6</v>
      </c>
      <c r="C94" s="47"/>
      <c r="D94" s="17"/>
      <c r="E94" s="17"/>
      <c r="F94" s="17"/>
      <c r="G94" s="17"/>
      <c r="H94" s="17"/>
      <c r="I94" s="17"/>
      <c r="J94" s="17"/>
      <c r="K94" s="12">
        <f>K92+K93</f>
        <v>0</v>
      </c>
    </row>
    <row r="95" spans="1:11" ht="16" x14ac:dyDescent="0.4">
      <c r="A95" s="55"/>
      <c r="B95" s="16" t="s">
        <v>9</v>
      </c>
      <c r="C95" s="53">
        <v>0</v>
      </c>
      <c r="D95" s="17"/>
      <c r="E95" s="17"/>
      <c r="F95" s="17"/>
      <c r="G95" s="17"/>
      <c r="H95" s="17"/>
      <c r="I95" s="17"/>
      <c r="J95" s="17"/>
      <c r="K95" s="12">
        <f>K94*0.07</f>
        <v>0</v>
      </c>
    </row>
    <row r="96" spans="1:11" ht="16" x14ac:dyDescent="0.4">
      <c r="A96" s="26"/>
      <c r="B96" s="16" t="s">
        <v>6</v>
      </c>
      <c r="C96" s="47"/>
      <c r="D96" s="17"/>
      <c r="E96" s="17"/>
      <c r="F96" s="17"/>
      <c r="G96" s="17"/>
      <c r="H96" s="17"/>
      <c r="I96" s="17"/>
      <c r="J96" s="17"/>
      <c r="K96" s="12">
        <f>K94+K95</f>
        <v>0</v>
      </c>
    </row>
    <row r="97" spans="1:11" ht="16" x14ac:dyDescent="0.4">
      <c r="A97" s="26"/>
      <c r="B97" s="16" t="s">
        <v>10</v>
      </c>
      <c r="C97" s="53">
        <v>0</v>
      </c>
      <c r="D97" s="17"/>
      <c r="E97" s="17"/>
      <c r="F97" s="17"/>
      <c r="G97" s="17"/>
      <c r="H97" s="17"/>
      <c r="I97" s="17"/>
      <c r="J97" s="17"/>
      <c r="K97" s="12">
        <f>C97*K96</f>
        <v>0</v>
      </c>
    </row>
    <row r="98" spans="1:11" ht="16" x14ac:dyDescent="0.4">
      <c r="A98" s="26"/>
      <c r="B98" s="16" t="s">
        <v>75</v>
      </c>
      <c r="C98" s="53">
        <v>0.02</v>
      </c>
      <c r="D98" s="17"/>
      <c r="E98" s="17"/>
      <c r="F98" s="17"/>
      <c r="G98" s="17"/>
      <c r="H98" s="17"/>
      <c r="I98" s="17"/>
      <c r="J98" s="17"/>
      <c r="K98" s="12">
        <f>C98*H90</f>
        <v>0</v>
      </c>
    </row>
    <row r="99" spans="1:11" ht="16" x14ac:dyDescent="0.4">
      <c r="A99" s="26"/>
      <c r="B99" s="16" t="s">
        <v>6</v>
      </c>
      <c r="C99" s="47"/>
      <c r="D99" s="17"/>
      <c r="E99" s="17"/>
      <c r="F99" s="17"/>
      <c r="G99" s="17"/>
      <c r="H99" s="17"/>
      <c r="I99" s="17"/>
      <c r="J99" s="17"/>
      <c r="K99" s="12">
        <f>K98+K97+K96</f>
        <v>0</v>
      </c>
    </row>
    <row r="100" spans="1:11" ht="16" x14ac:dyDescent="0.4">
      <c r="A100" s="26"/>
      <c r="B100" s="16" t="s">
        <v>11</v>
      </c>
      <c r="C100" s="53">
        <v>0.18</v>
      </c>
      <c r="D100" s="17"/>
      <c r="E100" s="17"/>
      <c r="F100" s="17"/>
      <c r="G100" s="17"/>
      <c r="H100" s="17"/>
      <c r="I100" s="17"/>
      <c r="J100" s="17"/>
      <c r="K100" s="12">
        <f>K99*0.18</f>
        <v>0</v>
      </c>
    </row>
    <row r="101" spans="1:11" ht="16" x14ac:dyDescent="0.4">
      <c r="A101" s="26"/>
      <c r="B101" s="19" t="s">
        <v>12</v>
      </c>
      <c r="C101" s="47"/>
      <c r="D101" s="17"/>
      <c r="E101" s="17"/>
      <c r="F101" s="17"/>
      <c r="G101" s="17"/>
      <c r="H101" s="17"/>
      <c r="I101" s="17"/>
      <c r="J101" s="17"/>
      <c r="K101" s="41">
        <f>K99+K100</f>
        <v>0</v>
      </c>
    </row>
    <row r="103" spans="1:11" ht="27" x14ac:dyDescent="0.35">
      <c r="B103" s="100" t="s">
        <v>101</v>
      </c>
    </row>
  </sheetData>
  <mergeCells count="9">
    <mergeCell ref="A2:K2"/>
    <mergeCell ref="E3:J3"/>
    <mergeCell ref="A4:A5"/>
    <mergeCell ref="B4:B5"/>
    <mergeCell ref="C4:C5"/>
    <mergeCell ref="D4:D5"/>
    <mergeCell ref="E4:F4"/>
    <mergeCell ref="G4:H4"/>
    <mergeCell ref="I4:J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96498-4412-40CC-892A-D244E5F260D4}">
  <sheetPr>
    <tabColor rgb="FFFF0000"/>
  </sheetPr>
  <dimension ref="A1:K73"/>
  <sheetViews>
    <sheetView tabSelected="1" workbookViewId="0">
      <selection activeCell="I10" sqref="I10"/>
    </sheetView>
  </sheetViews>
  <sheetFormatPr defaultRowHeight="14.5" x14ac:dyDescent="0.35"/>
  <cols>
    <col min="1" max="1" width="5.08984375" customWidth="1"/>
    <col min="2" max="2" width="46.90625" customWidth="1"/>
    <col min="3" max="3" width="14" customWidth="1"/>
    <col min="4" max="4" width="12.36328125" customWidth="1"/>
    <col min="9" max="9" width="12" customWidth="1"/>
    <col min="10" max="10" width="12.7265625" customWidth="1"/>
    <col min="11" max="11" width="15.54296875" customWidth="1"/>
  </cols>
  <sheetData>
    <row r="1" spans="1:11" x14ac:dyDescent="0.35">
      <c r="A1" s="2"/>
      <c r="B1" s="63" t="s">
        <v>102</v>
      </c>
      <c r="C1" s="64"/>
      <c r="D1" s="64"/>
      <c r="E1" s="64"/>
      <c r="F1" s="64"/>
      <c r="G1" s="64"/>
      <c r="H1" s="64"/>
      <c r="I1" s="64"/>
      <c r="J1" s="64"/>
      <c r="K1" s="64"/>
    </row>
    <row r="2" spans="1:11" x14ac:dyDescent="0.35">
      <c r="A2" s="115" t="s">
        <v>160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x14ac:dyDescent="0.35">
      <c r="A3" s="116" t="s">
        <v>104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1" ht="28" customHeight="1" x14ac:dyDescent="0.35">
      <c r="A4" s="89"/>
      <c r="B4" s="90"/>
      <c r="C4" s="117" t="s">
        <v>105</v>
      </c>
      <c r="D4" s="117"/>
      <c r="E4" s="117"/>
      <c r="F4" s="117"/>
      <c r="G4" s="117"/>
      <c r="H4" s="117"/>
      <c r="I4" s="117"/>
      <c r="J4" s="118">
        <f>K71</f>
        <v>0</v>
      </c>
      <c r="K4" s="119"/>
    </row>
    <row r="5" spans="1:11" ht="24" customHeight="1" x14ac:dyDescent="0.35">
      <c r="A5" s="112" t="s">
        <v>106</v>
      </c>
      <c r="B5" s="112" t="s">
        <v>1</v>
      </c>
      <c r="C5" s="112" t="s">
        <v>2</v>
      </c>
      <c r="D5" s="120" t="s">
        <v>107</v>
      </c>
      <c r="E5" s="122" t="s">
        <v>4</v>
      </c>
      <c r="F5" s="123"/>
      <c r="G5" s="122" t="s">
        <v>7</v>
      </c>
      <c r="H5" s="123"/>
      <c r="I5" s="110" t="s">
        <v>108</v>
      </c>
      <c r="J5" s="111"/>
      <c r="K5" s="112" t="s">
        <v>6</v>
      </c>
    </row>
    <row r="6" spans="1:11" ht="21" customHeight="1" x14ac:dyDescent="0.35">
      <c r="A6" s="113"/>
      <c r="B6" s="113"/>
      <c r="C6" s="113"/>
      <c r="D6" s="121"/>
      <c r="E6" s="91" t="s">
        <v>109</v>
      </c>
      <c r="F6" s="91" t="s">
        <v>6</v>
      </c>
      <c r="G6" s="91" t="s">
        <v>109</v>
      </c>
      <c r="H6" s="91" t="s">
        <v>6</v>
      </c>
      <c r="I6" s="91" t="s">
        <v>109</v>
      </c>
      <c r="J6" s="91" t="s">
        <v>6</v>
      </c>
      <c r="K6" s="113"/>
    </row>
    <row r="7" spans="1:11" x14ac:dyDescent="0.35">
      <c r="A7" s="65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  <c r="G7" s="66">
        <v>7</v>
      </c>
      <c r="H7" s="66">
        <v>8</v>
      </c>
      <c r="I7" s="66">
        <v>9</v>
      </c>
      <c r="J7" s="66">
        <v>10</v>
      </c>
      <c r="K7" s="66">
        <v>11</v>
      </c>
    </row>
    <row r="8" spans="1:11" ht="18" customHeight="1" x14ac:dyDescent="0.35">
      <c r="A8" s="67"/>
      <c r="B8" s="92" t="s">
        <v>110</v>
      </c>
      <c r="C8" s="68"/>
      <c r="D8" s="68"/>
      <c r="E8" s="68"/>
      <c r="F8" s="68"/>
      <c r="G8" s="68"/>
      <c r="H8" s="68"/>
      <c r="I8" s="68"/>
      <c r="J8" s="68"/>
      <c r="K8" s="68"/>
    </row>
    <row r="9" spans="1:11" ht="27" x14ac:dyDescent="0.35">
      <c r="A9" s="69">
        <v>1</v>
      </c>
      <c r="B9" s="93" t="s">
        <v>111</v>
      </c>
      <c r="C9" s="69" t="s">
        <v>31</v>
      </c>
      <c r="D9" s="71"/>
      <c r="E9" s="71"/>
      <c r="F9" s="71">
        <f>E9*D9</f>
        <v>0</v>
      </c>
      <c r="G9" s="71">
        <v>0</v>
      </c>
      <c r="H9" s="71">
        <f>G9*D9</f>
        <v>0</v>
      </c>
      <c r="I9" s="71">
        <v>0</v>
      </c>
      <c r="J9" s="71">
        <f>I9*D9</f>
        <v>0</v>
      </c>
      <c r="K9" s="71">
        <f>J9+H9+F9</f>
        <v>0</v>
      </c>
    </row>
    <row r="10" spans="1:11" x14ac:dyDescent="0.35">
      <c r="A10" s="69">
        <v>2</v>
      </c>
      <c r="B10" s="93" t="s">
        <v>112</v>
      </c>
      <c r="C10" s="67" t="s">
        <v>31</v>
      </c>
      <c r="D10" s="72">
        <v>32</v>
      </c>
      <c r="E10" s="72"/>
      <c r="F10" s="71">
        <f t="shared" ref="F10:F59" si="0">E10*D10</f>
        <v>0</v>
      </c>
      <c r="G10" s="72">
        <v>0</v>
      </c>
      <c r="H10" s="71">
        <f t="shared" ref="H10:H59" si="1">G10*D10</f>
        <v>0</v>
      </c>
      <c r="I10" s="72">
        <v>0</v>
      </c>
      <c r="J10" s="71">
        <f t="shared" ref="J10:J59" si="2">I10*D10</f>
        <v>0</v>
      </c>
      <c r="K10" s="71">
        <f t="shared" ref="K10:K60" si="3">J10+H10+F10</f>
        <v>0</v>
      </c>
    </row>
    <row r="11" spans="1:11" x14ac:dyDescent="0.35">
      <c r="A11" s="69">
        <v>3</v>
      </c>
      <c r="B11" s="93" t="s">
        <v>113</v>
      </c>
      <c r="C11" s="67" t="s">
        <v>31</v>
      </c>
      <c r="D11" s="72">
        <v>592</v>
      </c>
      <c r="E11" s="72"/>
      <c r="F11" s="71">
        <f t="shared" si="0"/>
        <v>0</v>
      </c>
      <c r="G11" s="72">
        <v>0</v>
      </c>
      <c r="H11" s="71">
        <f t="shared" si="1"/>
        <v>0</v>
      </c>
      <c r="I11" s="72">
        <v>0</v>
      </c>
      <c r="J11" s="71">
        <f t="shared" si="2"/>
        <v>0</v>
      </c>
      <c r="K11" s="71">
        <f t="shared" si="3"/>
        <v>0</v>
      </c>
    </row>
    <row r="12" spans="1:11" x14ac:dyDescent="0.35">
      <c r="A12" s="69">
        <v>4</v>
      </c>
      <c r="B12" s="93" t="s">
        <v>114</v>
      </c>
      <c r="C12" s="67" t="s">
        <v>31</v>
      </c>
      <c r="D12" s="72">
        <v>152</v>
      </c>
      <c r="E12" s="72"/>
      <c r="F12" s="71">
        <f t="shared" si="0"/>
        <v>0</v>
      </c>
      <c r="G12" s="72">
        <v>0</v>
      </c>
      <c r="H12" s="71">
        <f t="shared" si="1"/>
        <v>0</v>
      </c>
      <c r="I12" s="72">
        <v>0</v>
      </c>
      <c r="J12" s="71">
        <f t="shared" si="2"/>
        <v>0</v>
      </c>
      <c r="K12" s="71">
        <f t="shared" si="3"/>
        <v>0</v>
      </c>
    </row>
    <row r="13" spans="1:11" ht="27" x14ac:dyDescent="0.35">
      <c r="A13" s="69">
        <v>5</v>
      </c>
      <c r="B13" s="93" t="s">
        <v>115</v>
      </c>
      <c r="C13" s="67" t="s">
        <v>19</v>
      </c>
      <c r="D13" s="72">
        <v>120</v>
      </c>
      <c r="E13" s="72"/>
      <c r="F13" s="71">
        <f t="shared" si="0"/>
        <v>0</v>
      </c>
      <c r="G13" s="72">
        <v>0</v>
      </c>
      <c r="H13" s="71">
        <f t="shared" si="1"/>
        <v>0</v>
      </c>
      <c r="I13" s="72">
        <v>0</v>
      </c>
      <c r="J13" s="71">
        <f t="shared" si="2"/>
        <v>0</v>
      </c>
      <c r="K13" s="71">
        <f t="shared" si="3"/>
        <v>0</v>
      </c>
    </row>
    <row r="14" spans="1:11" ht="33" customHeight="1" x14ac:dyDescent="0.35">
      <c r="A14" s="69">
        <v>6</v>
      </c>
      <c r="B14" s="93" t="s">
        <v>116</v>
      </c>
      <c r="C14" s="67" t="s">
        <v>19</v>
      </c>
      <c r="D14" s="72">
        <v>44</v>
      </c>
      <c r="E14" s="72"/>
      <c r="F14" s="71">
        <f t="shared" si="0"/>
        <v>0</v>
      </c>
      <c r="G14" s="72">
        <v>0</v>
      </c>
      <c r="H14" s="71">
        <f t="shared" si="1"/>
        <v>0</v>
      </c>
      <c r="I14" s="72">
        <v>0</v>
      </c>
      <c r="J14" s="71">
        <f t="shared" si="2"/>
        <v>0</v>
      </c>
      <c r="K14" s="71">
        <f t="shared" si="3"/>
        <v>0</v>
      </c>
    </row>
    <row r="15" spans="1:11" x14ac:dyDescent="0.35">
      <c r="A15" s="69">
        <v>7</v>
      </c>
      <c r="B15" s="93" t="s">
        <v>117</v>
      </c>
      <c r="C15" s="67" t="s">
        <v>118</v>
      </c>
      <c r="D15" s="72">
        <v>512</v>
      </c>
      <c r="E15" s="72"/>
      <c r="F15" s="71">
        <f t="shared" si="0"/>
        <v>0</v>
      </c>
      <c r="G15" s="72">
        <v>0</v>
      </c>
      <c r="H15" s="71">
        <f t="shared" si="1"/>
        <v>0</v>
      </c>
      <c r="I15" s="72">
        <v>0</v>
      </c>
      <c r="J15" s="71">
        <f t="shared" si="2"/>
        <v>0</v>
      </c>
      <c r="K15" s="71">
        <f t="shared" si="3"/>
        <v>0</v>
      </c>
    </row>
    <row r="16" spans="1:11" x14ac:dyDescent="0.35">
      <c r="A16" s="69">
        <v>8</v>
      </c>
      <c r="B16" s="93" t="s">
        <v>119</v>
      </c>
      <c r="C16" s="67" t="s">
        <v>118</v>
      </c>
      <c r="D16" s="72">
        <v>52</v>
      </c>
      <c r="E16" s="72"/>
      <c r="F16" s="71">
        <f t="shared" si="0"/>
        <v>0</v>
      </c>
      <c r="G16" s="72">
        <v>0</v>
      </c>
      <c r="H16" s="71">
        <f t="shared" si="1"/>
        <v>0</v>
      </c>
      <c r="I16" s="72">
        <v>0</v>
      </c>
      <c r="J16" s="71">
        <f t="shared" si="2"/>
        <v>0</v>
      </c>
      <c r="K16" s="71">
        <f t="shared" si="3"/>
        <v>0</v>
      </c>
    </row>
    <row r="17" spans="1:11" x14ac:dyDescent="0.35">
      <c r="A17" s="69">
        <v>9</v>
      </c>
      <c r="B17" s="93" t="s">
        <v>120</v>
      </c>
      <c r="C17" s="67" t="s">
        <v>118</v>
      </c>
      <c r="D17" s="72">
        <v>460</v>
      </c>
      <c r="E17" s="72"/>
      <c r="F17" s="71">
        <f t="shared" si="0"/>
        <v>0</v>
      </c>
      <c r="G17" s="72">
        <v>0</v>
      </c>
      <c r="H17" s="71">
        <f t="shared" si="1"/>
        <v>0</v>
      </c>
      <c r="I17" s="72">
        <v>0</v>
      </c>
      <c r="J17" s="71">
        <f t="shared" si="2"/>
        <v>0</v>
      </c>
      <c r="K17" s="71">
        <f t="shared" si="3"/>
        <v>0</v>
      </c>
    </row>
    <row r="18" spans="1:11" ht="27" x14ac:dyDescent="0.35">
      <c r="A18" s="69">
        <v>10</v>
      </c>
      <c r="B18" s="93" t="s">
        <v>121</v>
      </c>
      <c r="C18" s="67" t="s">
        <v>122</v>
      </c>
      <c r="D18" s="72">
        <v>10</v>
      </c>
      <c r="E18" s="72"/>
      <c r="F18" s="71">
        <f t="shared" si="0"/>
        <v>0</v>
      </c>
      <c r="G18" s="72">
        <v>0</v>
      </c>
      <c r="H18" s="71">
        <f t="shared" si="1"/>
        <v>0</v>
      </c>
      <c r="I18" s="72">
        <v>0</v>
      </c>
      <c r="J18" s="71">
        <f t="shared" si="2"/>
        <v>0</v>
      </c>
      <c r="K18" s="71">
        <f t="shared" si="3"/>
        <v>0</v>
      </c>
    </row>
    <row r="19" spans="1:11" ht="27" x14ac:dyDescent="0.35">
      <c r="A19" s="69">
        <v>11</v>
      </c>
      <c r="B19" s="93" t="s">
        <v>123</v>
      </c>
      <c r="C19" s="67" t="s">
        <v>124</v>
      </c>
      <c r="D19" s="72">
        <f>D18*1.3</f>
        <v>13</v>
      </c>
      <c r="E19" s="67"/>
      <c r="F19" s="71">
        <f t="shared" si="0"/>
        <v>0</v>
      </c>
      <c r="G19" s="72">
        <v>0</v>
      </c>
      <c r="H19" s="71">
        <f t="shared" si="1"/>
        <v>0</v>
      </c>
      <c r="I19" s="72">
        <v>0</v>
      </c>
      <c r="J19" s="71">
        <f t="shared" si="2"/>
        <v>0</v>
      </c>
      <c r="K19" s="71">
        <f t="shared" si="3"/>
        <v>0</v>
      </c>
    </row>
    <row r="20" spans="1:11" x14ac:dyDescent="0.35">
      <c r="A20" s="67"/>
      <c r="B20" s="94" t="s">
        <v>125</v>
      </c>
      <c r="C20" s="67"/>
      <c r="D20" s="67"/>
      <c r="E20" s="67"/>
      <c r="F20" s="71">
        <f t="shared" si="0"/>
        <v>0</v>
      </c>
      <c r="G20" s="67"/>
      <c r="H20" s="71">
        <f t="shared" si="1"/>
        <v>0</v>
      </c>
      <c r="I20" s="67"/>
      <c r="J20" s="71">
        <f t="shared" si="2"/>
        <v>0</v>
      </c>
      <c r="K20" s="71">
        <f t="shared" si="3"/>
        <v>0</v>
      </c>
    </row>
    <row r="21" spans="1:11" ht="27" x14ac:dyDescent="0.35">
      <c r="A21" s="73">
        <v>1</v>
      </c>
      <c r="B21" s="98" t="s">
        <v>126</v>
      </c>
      <c r="C21" s="74" t="s">
        <v>127</v>
      </c>
      <c r="D21" s="75">
        <v>50</v>
      </c>
      <c r="E21" s="75"/>
      <c r="F21" s="71">
        <f t="shared" si="0"/>
        <v>0</v>
      </c>
      <c r="G21" s="72">
        <v>0</v>
      </c>
      <c r="H21" s="71">
        <f t="shared" si="1"/>
        <v>0</v>
      </c>
      <c r="I21" s="72"/>
      <c r="J21" s="71">
        <f t="shared" si="2"/>
        <v>0</v>
      </c>
      <c r="K21" s="71">
        <f t="shared" si="3"/>
        <v>0</v>
      </c>
    </row>
    <row r="22" spans="1:11" x14ac:dyDescent="0.35">
      <c r="A22" s="73"/>
      <c r="B22" s="95" t="s">
        <v>128</v>
      </c>
      <c r="C22" s="74" t="s">
        <v>124</v>
      </c>
      <c r="D22" s="75">
        <f>D21*0.05*0.414</f>
        <v>1.0349999999999999</v>
      </c>
      <c r="E22" s="75">
        <v>0</v>
      </c>
      <c r="F22" s="71">
        <f t="shared" si="0"/>
        <v>0</v>
      </c>
      <c r="G22" s="72"/>
      <c r="H22" s="71">
        <f t="shared" si="1"/>
        <v>0</v>
      </c>
      <c r="I22" s="72">
        <v>0</v>
      </c>
      <c r="J22" s="71">
        <f t="shared" si="2"/>
        <v>0</v>
      </c>
      <c r="K22" s="71">
        <f t="shared" si="3"/>
        <v>0</v>
      </c>
    </row>
    <row r="23" spans="1:11" x14ac:dyDescent="0.35">
      <c r="A23" s="73"/>
      <c r="B23" s="95" t="s">
        <v>129</v>
      </c>
      <c r="C23" s="74" t="s">
        <v>130</v>
      </c>
      <c r="D23" s="75">
        <f>D21*0.05*1.2</f>
        <v>3</v>
      </c>
      <c r="E23" s="75">
        <v>0</v>
      </c>
      <c r="F23" s="71">
        <f t="shared" si="0"/>
        <v>0</v>
      </c>
      <c r="G23" s="72"/>
      <c r="H23" s="71">
        <f t="shared" si="1"/>
        <v>0</v>
      </c>
      <c r="I23" s="72">
        <v>0</v>
      </c>
      <c r="J23" s="71">
        <f t="shared" si="2"/>
        <v>0</v>
      </c>
      <c r="K23" s="71">
        <f t="shared" si="3"/>
        <v>0</v>
      </c>
    </row>
    <row r="24" spans="1:11" x14ac:dyDescent="0.35">
      <c r="A24" s="73"/>
      <c r="B24" s="95" t="s">
        <v>131</v>
      </c>
      <c r="C24" s="74" t="s">
        <v>28</v>
      </c>
      <c r="D24" s="75">
        <v>1</v>
      </c>
      <c r="E24" s="75">
        <v>0</v>
      </c>
      <c r="F24" s="71">
        <f t="shared" si="0"/>
        <v>0</v>
      </c>
      <c r="G24" s="72"/>
      <c r="H24" s="71">
        <f t="shared" si="1"/>
        <v>0</v>
      </c>
      <c r="I24" s="72"/>
      <c r="J24" s="71">
        <f t="shared" si="2"/>
        <v>0</v>
      </c>
      <c r="K24" s="71">
        <f t="shared" si="3"/>
        <v>0</v>
      </c>
    </row>
    <row r="25" spans="1:11" ht="27" x14ac:dyDescent="0.35">
      <c r="A25" s="73">
        <v>2</v>
      </c>
      <c r="B25" s="93" t="s">
        <v>132</v>
      </c>
      <c r="C25" s="67" t="s">
        <v>31</v>
      </c>
      <c r="D25" s="72">
        <v>512</v>
      </c>
      <c r="E25" s="72"/>
      <c r="F25" s="71">
        <f t="shared" si="0"/>
        <v>0</v>
      </c>
      <c r="G25" s="72">
        <v>0</v>
      </c>
      <c r="H25" s="71">
        <f t="shared" si="1"/>
        <v>0</v>
      </c>
      <c r="I25" s="72"/>
      <c r="J25" s="71">
        <f t="shared" si="2"/>
        <v>0</v>
      </c>
      <c r="K25" s="71">
        <f t="shared" si="3"/>
        <v>0</v>
      </c>
    </row>
    <row r="26" spans="1:11" x14ac:dyDescent="0.35">
      <c r="A26" s="73"/>
      <c r="B26" s="96" t="s">
        <v>133</v>
      </c>
      <c r="C26" s="67" t="s">
        <v>78</v>
      </c>
      <c r="D26" s="72">
        <f>D25*3</f>
        <v>1536</v>
      </c>
      <c r="E26" s="72">
        <v>0</v>
      </c>
      <c r="F26" s="71">
        <f t="shared" si="0"/>
        <v>0</v>
      </c>
      <c r="G26" s="72"/>
      <c r="H26" s="71">
        <f t="shared" si="1"/>
        <v>0</v>
      </c>
      <c r="I26" s="72">
        <v>0</v>
      </c>
      <c r="J26" s="71">
        <f t="shared" si="2"/>
        <v>0</v>
      </c>
      <c r="K26" s="71">
        <f t="shared" si="3"/>
        <v>0</v>
      </c>
    </row>
    <row r="27" spans="1:11" x14ac:dyDescent="0.35">
      <c r="A27" s="73"/>
      <c r="B27" s="96" t="s">
        <v>27</v>
      </c>
      <c r="C27" s="67" t="s">
        <v>26</v>
      </c>
      <c r="D27" s="72">
        <v>1</v>
      </c>
      <c r="E27" s="72">
        <v>0</v>
      </c>
      <c r="F27" s="71">
        <f t="shared" si="0"/>
        <v>0</v>
      </c>
      <c r="G27" s="72"/>
      <c r="H27" s="71">
        <f t="shared" si="1"/>
        <v>0</v>
      </c>
      <c r="I27" s="72"/>
      <c r="J27" s="71">
        <f t="shared" si="2"/>
        <v>0</v>
      </c>
      <c r="K27" s="71">
        <f t="shared" si="3"/>
        <v>0</v>
      </c>
    </row>
    <row r="28" spans="1:11" ht="27" x14ac:dyDescent="0.35">
      <c r="A28" s="73">
        <v>3</v>
      </c>
      <c r="B28" s="93" t="s">
        <v>134</v>
      </c>
      <c r="C28" s="67" t="s">
        <v>31</v>
      </c>
      <c r="D28" s="72">
        <v>512</v>
      </c>
      <c r="E28" s="72"/>
      <c r="F28" s="71">
        <f t="shared" si="0"/>
        <v>0</v>
      </c>
      <c r="G28" s="72">
        <v>0</v>
      </c>
      <c r="H28" s="71">
        <f t="shared" si="1"/>
        <v>0</v>
      </c>
      <c r="I28" s="72"/>
      <c r="J28" s="71">
        <f t="shared" si="2"/>
        <v>0</v>
      </c>
      <c r="K28" s="71">
        <f t="shared" si="3"/>
        <v>0</v>
      </c>
    </row>
    <row r="29" spans="1:11" x14ac:dyDescent="0.35">
      <c r="A29" s="73"/>
      <c r="B29" s="93" t="s">
        <v>135</v>
      </c>
      <c r="C29" s="67" t="s">
        <v>31</v>
      </c>
      <c r="D29" s="72">
        <f>D28*1.18</f>
        <v>604.16</v>
      </c>
      <c r="E29" s="72">
        <v>0</v>
      </c>
      <c r="F29" s="71">
        <f t="shared" si="0"/>
        <v>0</v>
      </c>
      <c r="G29" s="72"/>
      <c r="H29" s="71">
        <f t="shared" si="1"/>
        <v>0</v>
      </c>
      <c r="I29" s="72">
        <v>0</v>
      </c>
      <c r="J29" s="71">
        <f t="shared" si="2"/>
        <v>0</v>
      </c>
      <c r="K29" s="71">
        <f t="shared" si="3"/>
        <v>0</v>
      </c>
    </row>
    <row r="30" spans="1:11" x14ac:dyDescent="0.35">
      <c r="A30" s="73"/>
      <c r="B30" s="96" t="s">
        <v>136</v>
      </c>
      <c r="C30" s="67" t="s">
        <v>78</v>
      </c>
      <c r="D30" s="72">
        <f>D28*0.42</f>
        <v>215.04</v>
      </c>
      <c r="E30" s="72">
        <v>0</v>
      </c>
      <c r="F30" s="71">
        <f t="shared" si="0"/>
        <v>0</v>
      </c>
      <c r="G30" s="72"/>
      <c r="H30" s="71">
        <f t="shared" si="1"/>
        <v>0</v>
      </c>
      <c r="I30" s="72">
        <v>0</v>
      </c>
      <c r="J30" s="71">
        <f t="shared" si="2"/>
        <v>0</v>
      </c>
      <c r="K30" s="71">
        <f t="shared" si="3"/>
        <v>0</v>
      </c>
    </row>
    <row r="31" spans="1:11" x14ac:dyDescent="0.35">
      <c r="A31" s="73"/>
      <c r="B31" s="96" t="s">
        <v>137</v>
      </c>
      <c r="C31" s="67" t="s">
        <v>78</v>
      </c>
      <c r="D31" s="72">
        <f>D28*0.35</f>
        <v>179.2</v>
      </c>
      <c r="E31" s="72">
        <v>0</v>
      </c>
      <c r="F31" s="71">
        <f t="shared" si="0"/>
        <v>0</v>
      </c>
      <c r="G31" s="72"/>
      <c r="H31" s="71">
        <f t="shared" si="1"/>
        <v>0</v>
      </c>
      <c r="I31" s="72">
        <v>0</v>
      </c>
      <c r="J31" s="71">
        <f t="shared" si="2"/>
        <v>0</v>
      </c>
      <c r="K31" s="71">
        <f t="shared" si="3"/>
        <v>0</v>
      </c>
    </row>
    <row r="32" spans="1:11" x14ac:dyDescent="0.35">
      <c r="A32" s="73"/>
      <c r="B32" s="96" t="s">
        <v>27</v>
      </c>
      <c r="C32" s="67" t="s">
        <v>26</v>
      </c>
      <c r="D32" s="72">
        <v>1</v>
      </c>
      <c r="E32" s="72">
        <v>0</v>
      </c>
      <c r="F32" s="71">
        <f t="shared" si="0"/>
        <v>0</v>
      </c>
      <c r="G32" s="72"/>
      <c r="H32" s="71">
        <f t="shared" si="1"/>
        <v>0</v>
      </c>
      <c r="I32" s="72"/>
      <c r="J32" s="71">
        <f t="shared" si="2"/>
        <v>0</v>
      </c>
      <c r="K32" s="71">
        <f t="shared" si="3"/>
        <v>0</v>
      </c>
    </row>
    <row r="33" spans="1:11" x14ac:dyDescent="0.35">
      <c r="A33" s="67">
        <v>4</v>
      </c>
      <c r="B33" s="93" t="s">
        <v>138</v>
      </c>
      <c r="C33" s="67" t="s">
        <v>31</v>
      </c>
      <c r="D33" s="72">
        <v>52</v>
      </c>
      <c r="E33" s="72"/>
      <c r="F33" s="71">
        <f t="shared" si="0"/>
        <v>0</v>
      </c>
      <c r="G33" s="72">
        <v>0</v>
      </c>
      <c r="H33" s="71">
        <f t="shared" si="1"/>
        <v>0</v>
      </c>
      <c r="I33" s="72"/>
      <c r="J33" s="71">
        <f t="shared" si="2"/>
        <v>0</v>
      </c>
      <c r="K33" s="71">
        <f t="shared" si="3"/>
        <v>0</v>
      </c>
    </row>
    <row r="34" spans="1:11" x14ac:dyDescent="0.35">
      <c r="A34" s="67"/>
      <c r="B34" s="97" t="s">
        <v>139</v>
      </c>
      <c r="C34" s="78" t="s">
        <v>31</v>
      </c>
      <c r="D34" s="79">
        <f>D33*1.03</f>
        <v>53.56</v>
      </c>
      <c r="E34" s="79">
        <v>0</v>
      </c>
      <c r="F34" s="71">
        <f t="shared" si="0"/>
        <v>0</v>
      </c>
      <c r="G34" s="79"/>
      <c r="H34" s="71">
        <f t="shared" si="1"/>
        <v>0</v>
      </c>
      <c r="I34" s="79">
        <v>0</v>
      </c>
      <c r="J34" s="71">
        <f t="shared" si="2"/>
        <v>0</v>
      </c>
      <c r="K34" s="71">
        <f t="shared" si="3"/>
        <v>0</v>
      </c>
    </row>
    <row r="35" spans="1:11" x14ac:dyDescent="0.35">
      <c r="A35" s="67"/>
      <c r="B35" s="97" t="s">
        <v>140</v>
      </c>
      <c r="C35" s="78" t="s">
        <v>16</v>
      </c>
      <c r="D35" s="79">
        <f>D33*0.55</f>
        <v>28.6</v>
      </c>
      <c r="E35" s="79">
        <v>0</v>
      </c>
      <c r="F35" s="71">
        <f t="shared" si="0"/>
        <v>0</v>
      </c>
      <c r="G35" s="79"/>
      <c r="H35" s="71">
        <f t="shared" si="1"/>
        <v>0</v>
      </c>
      <c r="I35" s="79">
        <v>0</v>
      </c>
      <c r="J35" s="71">
        <f t="shared" si="2"/>
        <v>0</v>
      </c>
      <c r="K35" s="71">
        <f t="shared" si="3"/>
        <v>0</v>
      </c>
    </row>
    <row r="36" spans="1:11" x14ac:dyDescent="0.35">
      <c r="A36" s="67"/>
      <c r="B36" s="96" t="s">
        <v>141</v>
      </c>
      <c r="C36" s="67" t="s">
        <v>78</v>
      </c>
      <c r="D36" s="72">
        <f>D33*4.5</f>
        <v>234</v>
      </c>
      <c r="E36" s="72">
        <v>0</v>
      </c>
      <c r="F36" s="71">
        <f t="shared" si="0"/>
        <v>0</v>
      </c>
      <c r="G36" s="72"/>
      <c r="H36" s="71">
        <f t="shared" si="1"/>
        <v>0</v>
      </c>
      <c r="I36" s="72">
        <v>0</v>
      </c>
      <c r="J36" s="71">
        <f t="shared" si="2"/>
        <v>0</v>
      </c>
      <c r="K36" s="71">
        <f t="shared" si="3"/>
        <v>0</v>
      </c>
    </row>
    <row r="37" spans="1:11" x14ac:dyDescent="0.35">
      <c r="A37" s="67"/>
      <c r="B37" s="96" t="s">
        <v>142</v>
      </c>
      <c r="C37" s="67" t="s">
        <v>78</v>
      </c>
      <c r="D37" s="72">
        <f>D33*0.04</f>
        <v>2.08</v>
      </c>
      <c r="E37" s="72">
        <v>0</v>
      </c>
      <c r="F37" s="71">
        <f t="shared" si="0"/>
        <v>0</v>
      </c>
      <c r="G37" s="72"/>
      <c r="H37" s="71">
        <f t="shared" si="1"/>
        <v>0</v>
      </c>
      <c r="I37" s="72">
        <v>0</v>
      </c>
      <c r="J37" s="71">
        <f t="shared" si="2"/>
        <v>0</v>
      </c>
      <c r="K37" s="71">
        <f t="shared" si="3"/>
        <v>0</v>
      </c>
    </row>
    <row r="38" spans="1:11" x14ac:dyDescent="0.35">
      <c r="A38" s="67"/>
      <c r="B38" s="96" t="s">
        <v>27</v>
      </c>
      <c r="C38" s="67" t="s">
        <v>26</v>
      </c>
      <c r="D38" s="72">
        <v>1</v>
      </c>
      <c r="E38" s="72">
        <v>0</v>
      </c>
      <c r="F38" s="71">
        <f t="shared" si="0"/>
        <v>0</v>
      </c>
      <c r="G38" s="72"/>
      <c r="H38" s="71">
        <f t="shared" si="1"/>
        <v>0</v>
      </c>
      <c r="I38" s="72"/>
      <c r="J38" s="71">
        <f t="shared" si="2"/>
        <v>0</v>
      </c>
      <c r="K38" s="71">
        <f t="shared" si="3"/>
        <v>0</v>
      </c>
    </row>
    <row r="39" spans="1:11" x14ac:dyDescent="0.35">
      <c r="A39" s="67">
        <v>5</v>
      </c>
      <c r="B39" s="93" t="s">
        <v>143</v>
      </c>
      <c r="C39" s="67" t="s">
        <v>31</v>
      </c>
      <c r="D39" s="72">
        <v>152</v>
      </c>
      <c r="E39" s="72"/>
      <c r="F39" s="71">
        <f t="shared" si="0"/>
        <v>0</v>
      </c>
      <c r="G39" s="72">
        <v>0</v>
      </c>
      <c r="H39" s="71">
        <f t="shared" si="1"/>
        <v>0</v>
      </c>
      <c r="I39" s="72"/>
      <c r="J39" s="71">
        <f t="shared" si="2"/>
        <v>0</v>
      </c>
      <c r="K39" s="71">
        <f t="shared" si="3"/>
        <v>0</v>
      </c>
    </row>
    <row r="40" spans="1:11" x14ac:dyDescent="0.35">
      <c r="A40" s="67"/>
      <c r="B40" s="77" t="s">
        <v>144</v>
      </c>
      <c r="C40" s="78" t="s">
        <v>31</v>
      </c>
      <c r="D40" s="79">
        <f>D39*1.03</f>
        <v>156.56</v>
      </c>
      <c r="E40" s="79">
        <v>0</v>
      </c>
      <c r="F40" s="71">
        <f t="shared" si="0"/>
        <v>0</v>
      </c>
      <c r="G40" s="79"/>
      <c r="H40" s="71">
        <f t="shared" si="1"/>
        <v>0</v>
      </c>
      <c r="I40" s="79">
        <v>0</v>
      </c>
      <c r="J40" s="71">
        <f t="shared" si="2"/>
        <v>0</v>
      </c>
      <c r="K40" s="71">
        <f t="shared" si="3"/>
        <v>0</v>
      </c>
    </row>
    <row r="41" spans="1:11" x14ac:dyDescent="0.35">
      <c r="A41" s="67"/>
      <c r="B41" s="76" t="s">
        <v>141</v>
      </c>
      <c r="C41" s="67" t="s">
        <v>78</v>
      </c>
      <c r="D41" s="72">
        <f>D39*4.5</f>
        <v>684</v>
      </c>
      <c r="E41" s="72">
        <v>0</v>
      </c>
      <c r="F41" s="71">
        <f t="shared" si="0"/>
        <v>0</v>
      </c>
      <c r="G41" s="72"/>
      <c r="H41" s="71">
        <f t="shared" si="1"/>
        <v>0</v>
      </c>
      <c r="I41" s="72">
        <v>0</v>
      </c>
      <c r="J41" s="71">
        <f t="shared" si="2"/>
        <v>0</v>
      </c>
      <c r="K41" s="71">
        <f t="shared" si="3"/>
        <v>0</v>
      </c>
    </row>
    <row r="42" spans="1:11" x14ac:dyDescent="0.35">
      <c r="A42" s="67"/>
      <c r="B42" s="76" t="s">
        <v>142</v>
      </c>
      <c r="C42" s="67" t="s">
        <v>78</v>
      </c>
      <c r="D42" s="72">
        <f>D39*0.04</f>
        <v>6.08</v>
      </c>
      <c r="E42" s="72">
        <v>0</v>
      </c>
      <c r="F42" s="71">
        <f t="shared" si="0"/>
        <v>0</v>
      </c>
      <c r="G42" s="72"/>
      <c r="H42" s="71">
        <f t="shared" si="1"/>
        <v>0</v>
      </c>
      <c r="I42" s="72">
        <v>0</v>
      </c>
      <c r="J42" s="71">
        <f t="shared" si="2"/>
        <v>0</v>
      </c>
      <c r="K42" s="71">
        <f t="shared" si="3"/>
        <v>0</v>
      </c>
    </row>
    <row r="43" spans="1:11" x14ac:dyDescent="0.35">
      <c r="A43" s="67"/>
      <c r="B43" s="76" t="s">
        <v>27</v>
      </c>
      <c r="C43" s="67" t="s">
        <v>26</v>
      </c>
      <c r="D43" s="72">
        <v>1</v>
      </c>
      <c r="E43" s="72">
        <v>0</v>
      </c>
      <c r="F43" s="71">
        <f t="shared" si="0"/>
        <v>0</v>
      </c>
      <c r="G43" s="72"/>
      <c r="H43" s="71">
        <f t="shared" si="1"/>
        <v>0</v>
      </c>
      <c r="I43" s="72"/>
      <c r="J43" s="71">
        <f t="shared" si="2"/>
        <v>0</v>
      </c>
      <c r="K43" s="71">
        <f t="shared" si="3"/>
        <v>0</v>
      </c>
    </row>
    <row r="44" spans="1:11" x14ac:dyDescent="0.35">
      <c r="A44" s="67">
        <v>6</v>
      </c>
      <c r="B44" s="93" t="s">
        <v>145</v>
      </c>
      <c r="C44" s="67" t="s">
        <v>31</v>
      </c>
      <c r="D44" s="72">
        <v>624</v>
      </c>
      <c r="E44" s="72"/>
      <c r="F44" s="71">
        <f t="shared" si="0"/>
        <v>0</v>
      </c>
      <c r="G44" s="72">
        <v>0</v>
      </c>
      <c r="H44" s="71">
        <f t="shared" si="1"/>
        <v>0</v>
      </c>
      <c r="I44" s="72"/>
      <c r="J44" s="71">
        <f t="shared" si="2"/>
        <v>0</v>
      </c>
      <c r="K44" s="71"/>
    </row>
    <row r="45" spans="1:11" x14ac:dyDescent="0.35">
      <c r="A45" s="67"/>
      <c r="B45" s="76" t="s">
        <v>146</v>
      </c>
      <c r="C45" s="67" t="s">
        <v>31</v>
      </c>
      <c r="D45" s="72">
        <f>D44</f>
        <v>624</v>
      </c>
      <c r="E45" s="72">
        <v>0</v>
      </c>
      <c r="F45" s="71">
        <f t="shared" si="0"/>
        <v>0</v>
      </c>
      <c r="G45" s="72"/>
      <c r="H45" s="71">
        <f t="shared" si="1"/>
        <v>0</v>
      </c>
      <c r="I45" s="72"/>
      <c r="J45" s="71">
        <f t="shared" si="2"/>
        <v>0</v>
      </c>
      <c r="K45" s="71"/>
    </row>
    <row r="46" spans="1:11" ht="27" x14ac:dyDescent="0.35">
      <c r="A46" s="67"/>
      <c r="B46" s="70" t="s">
        <v>147</v>
      </c>
      <c r="C46" s="67" t="s">
        <v>31</v>
      </c>
      <c r="D46" s="72">
        <f>D44</f>
        <v>624</v>
      </c>
      <c r="E46" s="72">
        <v>0</v>
      </c>
      <c r="F46" s="71">
        <f t="shared" si="0"/>
        <v>0</v>
      </c>
      <c r="G46" s="72"/>
      <c r="H46" s="71">
        <f t="shared" si="1"/>
        <v>0</v>
      </c>
      <c r="I46" s="72"/>
      <c r="J46" s="71">
        <f t="shared" si="2"/>
        <v>0</v>
      </c>
      <c r="K46" s="71"/>
    </row>
    <row r="47" spans="1:11" x14ac:dyDescent="0.35">
      <c r="A47" s="67"/>
      <c r="B47" s="76" t="s">
        <v>27</v>
      </c>
      <c r="C47" s="67" t="s">
        <v>26</v>
      </c>
      <c r="D47" s="72">
        <v>1</v>
      </c>
      <c r="E47" s="72">
        <v>0</v>
      </c>
      <c r="F47" s="71">
        <f t="shared" si="0"/>
        <v>0</v>
      </c>
      <c r="G47" s="72"/>
      <c r="H47" s="71">
        <f t="shared" si="1"/>
        <v>0</v>
      </c>
      <c r="I47" s="72"/>
      <c r="J47" s="71">
        <f t="shared" si="2"/>
        <v>0</v>
      </c>
      <c r="K47" s="71"/>
    </row>
    <row r="48" spans="1:11" ht="27" x14ac:dyDescent="0.35">
      <c r="A48" s="73">
        <v>7</v>
      </c>
      <c r="B48" s="93" t="s">
        <v>148</v>
      </c>
      <c r="C48" s="67" t="s">
        <v>31</v>
      </c>
      <c r="D48" s="72">
        <v>20</v>
      </c>
      <c r="E48" s="72">
        <v>0</v>
      </c>
      <c r="F48" s="71">
        <f t="shared" si="0"/>
        <v>0</v>
      </c>
      <c r="G48" s="72">
        <v>0</v>
      </c>
      <c r="H48" s="71">
        <f t="shared" si="1"/>
        <v>0</v>
      </c>
      <c r="I48" s="72">
        <v>0</v>
      </c>
      <c r="J48" s="71">
        <f t="shared" si="2"/>
        <v>0</v>
      </c>
      <c r="K48" s="71">
        <f t="shared" si="3"/>
        <v>0</v>
      </c>
    </row>
    <row r="49" spans="1:11" ht="27" x14ac:dyDescent="0.35">
      <c r="A49" s="73">
        <v>8</v>
      </c>
      <c r="B49" s="70" t="s">
        <v>149</v>
      </c>
      <c r="C49" s="67" t="s">
        <v>31</v>
      </c>
      <c r="D49" s="72">
        <v>64</v>
      </c>
      <c r="E49" s="72">
        <v>0</v>
      </c>
      <c r="F49" s="71">
        <f t="shared" si="0"/>
        <v>0</v>
      </c>
      <c r="G49" s="72">
        <v>0</v>
      </c>
      <c r="H49" s="71">
        <f t="shared" si="1"/>
        <v>0</v>
      </c>
      <c r="I49" s="72">
        <v>0</v>
      </c>
      <c r="J49" s="71">
        <f t="shared" si="2"/>
        <v>0</v>
      </c>
      <c r="K49" s="71">
        <f t="shared" si="3"/>
        <v>0</v>
      </c>
    </row>
    <row r="50" spans="1:11" x14ac:dyDescent="0.35">
      <c r="A50" s="80"/>
      <c r="B50" s="76" t="s">
        <v>27</v>
      </c>
      <c r="C50" s="67" t="s">
        <v>26</v>
      </c>
      <c r="D50" s="72">
        <v>1</v>
      </c>
      <c r="E50" s="72">
        <v>0</v>
      </c>
      <c r="F50" s="71">
        <f t="shared" si="0"/>
        <v>0</v>
      </c>
      <c r="G50" s="72"/>
      <c r="H50" s="71">
        <f t="shared" si="1"/>
        <v>0</v>
      </c>
      <c r="I50" s="72"/>
      <c r="J50" s="71">
        <f t="shared" si="2"/>
        <v>0</v>
      </c>
      <c r="K50" s="71">
        <f t="shared" si="3"/>
        <v>0</v>
      </c>
    </row>
    <row r="51" spans="1:11" ht="27" x14ac:dyDescent="0.35">
      <c r="A51" s="67">
        <v>9</v>
      </c>
      <c r="B51" s="70" t="s">
        <v>150</v>
      </c>
      <c r="C51" s="67" t="s">
        <v>31</v>
      </c>
      <c r="D51" s="72">
        <v>1550</v>
      </c>
      <c r="E51" s="72"/>
      <c r="F51" s="71">
        <f t="shared" si="0"/>
        <v>0</v>
      </c>
      <c r="G51" s="72">
        <v>0</v>
      </c>
      <c r="H51" s="71">
        <f t="shared" si="1"/>
        <v>0</v>
      </c>
      <c r="I51" s="72"/>
      <c r="J51" s="71">
        <f t="shared" si="2"/>
        <v>0</v>
      </c>
      <c r="K51" s="71">
        <f t="shared" si="3"/>
        <v>0</v>
      </c>
    </row>
    <row r="52" spans="1:11" x14ac:dyDescent="0.35">
      <c r="A52" s="67"/>
      <c r="B52" s="76" t="s">
        <v>151</v>
      </c>
      <c r="C52" s="67" t="s">
        <v>78</v>
      </c>
      <c r="D52" s="72">
        <f>D51*0.5</f>
        <v>775</v>
      </c>
      <c r="E52" s="72">
        <v>0</v>
      </c>
      <c r="F52" s="71">
        <f t="shared" si="0"/>
        <v>0</v>
      </c>
      <c r="G52" s="72"/>
      <c r="H52" s="71">
        <f t="shared" si="1"/>
        <v>0</v>
      </c>
      <c r="I52" s="72">
        <v>0</v>
      </c>
      <c r="J52" s="71">
        <f t="shared" si="2"/>
        <v>0</v>
      </c>
      <c r="K52" s="71">
        <f t="shared" si="3"/>
        <v>0</v>
      </c>
    </row>
    <row r="53" spans="1:11" x14ac:dyDescent="0.35">
      <c r="A53" s="67"/>
      <c r="B53" s="76" t="s">
        <v>152</v>
      </c>
      <c r="C53" s="67" t="s">
        <v>78</v>
      </c>
      <c r="D53" s="72">
        <f>D51*0.4</f>
        <v>620</v>
      </c>
      <c r="E53" s="72">
        <v>0</v>
      </c>
      <c r="F53" s="71">
        <f t="shared" si="0"/>
        <v>0</v>
      </c>
      <c r="G53" s="72"/>
      <c r="H53" s="71">
        <f t="shared" si="1"/>
        <v>0</v>
      </c>
      <c r="I53" s="72">
        <v>0</v>
      </c>
      <c r="J53" s="71">
        <f t="shared" si="2"/>
        <v>0</v>
      </c>
      <c r="K53" s="71">
        <f t="shared" si="3"/>
        <v>0</v>
      </c>
    </row>
    <row r="54" spans="1:11" x14ac:dyDescent="0.35">
      <c r="A54" s="67"/>
      <c r="B54" s="76" t="s">
        <v>153</v>
      </c>
      <c r="C54" s="67" t="s">
        <v>31</v>
      </c>
      <c r="D54" s="72">
        <f>D51*0.009</f>
        <v>13.95</v>
      </c>
      <c r="E54" s="72">
        <v>0</v>
      </c>
      <c r="F54" s="71">
        <f t="shared" si="0"/>
        <v>0</v>
      </c>
      <c r="G54" s="72"/>
      <c r="H54" s="71">
        <f t="shared" si="1"/>
        <v>0</v>
      </c>
      <c r="I54" s="72">
        <v>0</v>
      </c>
      <c r="J54" s="71">
        <f t="shared" si="2"/>
        <v>0</v>
      </c>
      <c r="K54" s="71">
        <f t="shared" si="3"/>
        <v>0</v>
      </c>
    </row>
    <row r="55" spans="1:11" x14ac:dyDescent="0.35">
      <c r="A55" s="67"/>
      <c r="B55" s="76" t="s">
        <v>154</v>
      </c>
      <c r="C55" s="67" t="s">
        <v>16</v>
      </c>
      <c r="D55" s="81">
        <f>D51*0.4</f>
        <v>620</v>
      </c>
      <c r="E55" s="72">
        <v>0</v>
      </c>
      <c r="F55" s="71">
        <f t="shared" si="0"/>
        <v>0</v>
      </c>
      <c r="G55" s="72"/>
      <c r="H55" s="71">
        <f t="shared" si="1"/>
        <v>0</v>
      </c>
      <c r="I55" s="72">
        <v>0</v>
      </c>
      <c r="J55" s="71">
        <f t="shared" si="2"/>
        <v>0</v>
      </c>
      <c r="K55" s="71">
        <f t="shared" si="3"/>
        <v>0</v>
      </c>
    </row>
    <row r="56" spans="1:11" x14ac:dyDescent="0.35">
      <c r="A56" s="67"/>
      <c r="B56" s="76" t="s">
        <v>155</v>
      </c>
      <c r="C56" s="67" t="s">
        <v>16</v>
      </c>
      <c r="D56" s="81">
        <f>D51*0.3</f>
        <v>465</v>
      </c>
      <c r="E56" s="72">
        <v>0</v>
      </c>
      <c r="F56" s="71">
        <f t="shared" si="0"/>
        <v>0</v>
      </c>
      <c r="G56" s="72"/>
      <c r="H56" s="71">
        <f t="shared" si="1"/>
        <v>0</v>
      </c>
      <c r="I56" s="72">
        <v>0</v>
      </c>
      <c r="J56" s="71">
        <f t="shared" si="2"/>
        <v>0</v>
      </c>
      <c r="K56" s="71">
        <f t="shared" si="3"/>
        <v>0</v>
      </c>
    </row>
    <row r="57" spans="1:11" x14ac:dyDescent="0.35">
      <c r="A57" s="67"/>
      <c r="B57" s="76" t="s">
        <v>27</v>
      </c>
      <c r="C57" s="67" t="s">
        <v>26</v>
      </c>
      <c r="D57" s="72">
        <v>1</v>
      </c>
      <c r="E57" s="72">
        <v>0</v>
      </c>
      <c r="F57" s="71">
        <f t="shared" si="0"/>
        <v>0</v>
      </c>
      <c r="G57" s="72"/>
      <c r="H57" s="71">
        <f t="shared" si="1"/>
        <v>0</v>
      </c>
      <c r="I57" s="72"/>
      <c r="J57" s="71">
        <f t="shared" si="2"/>
        <v>0</v>
      </c>
      <c r="K57" s="71">
        <f t="shared" si="3"/>
        <v>0</v>
      </c>
    </row>
    <row r="58" spans="1:11" ht="27" x14ac:dyDescent="0.35">
      <c r="A58" s="82">
        <v>10</v>
      </c>
      <c r="B58" s="70" t="s">
        <v>121</v>
      </c>
      <c r="C58" s="67" t="s">
        <v>122</v>
      </c>
      <c r="D58" s="72">
        <v>3.2</v>
      </c>
      <c r="E58" s="72"/>
      <c r="F58" s="71">
        <f t="shared" si="0"/>
        <v>0</v>
      </c>
      <c r="G58" s="72">
        <v>0</v>
      </c>
      <c r="H58" s="71">
        <f t="shared" si="1"/>
        <v>0</v>
      </c>
      <c r="I58" s="72">
        <v>0</v>
      </c>
      <c r="J58" s="71">
        <f t="shared" si="2"/>
        <v>0</v>
      </c>
      <c r="K58" s="71">
        <f t="shared" si="3"/>
        <v>0</v>
      </c>
    </row>
    <row r="59" spans="1:11" ht="27" x14ac:dyDescent="0.35">
      <c r="A59" s="82">
        <v>11</v>
      </c>
      <c r="B59" s="93" t="s">
        <v>123</v>
      </c>
      <c r="C59" s="67" t="s">
        <v>124</v>
      </c>
      <c r="D59" s="72">
        <f>D58*1.5</f>
        <v>4.8000000000000007</v>
      </c>
      <c r="E59" s="67"/>
      <c r="F59" s="71">
        <f t="shared" si="0"/>
        <v>0</v>
      </c>
      <c r="G59" s="72">
        <v>0</v>
      </c>
      <c r="H59" s="71">
        <f t="shared" si="1"/>
        <v>0</v>
      </c>
      <c r="I59" s="72">
        <v>0</v>
      </c>
      <c r="J59" s="71">
        <f t="shared" si="2"/>
        <v>0</v>
      </c>
      <c r="K59" s="71">
        <f t="shared" si="3"/>
        <v>0</v>
      </c>
    </row>
    <row r="60" spans="1:11" x14ac:dyDescent="0.35">
      <c r="A60" s="67"/>
      <c r="B60" s="76" t="s">
        <v>6</v>
      </c>
      <c r="C60" s="67"/>
      <c r="D60" s="72"/>
      <c r="E60" s="72"/>
      <c r="F60" s="72">
        <f>SUM(F9:F59)</f>
        <v>0</v>
      </c>
      <c r="G60" s="72"/>
      <c r="H60" s="72">
        <f>SUM(H9:H59)</f>
        <v>0</v>
      </c>
      <c r="I60" s="72"/>
      <c r="J60" s="72">
        <f>SUM(J9:J59)</f>
        <v>0</v>
      </c>
      <c r="K60" s="83">
        <f t="shared" si="3"/>
        <v>0</v>
      </c>
    </row>
    <row r="61" spans="1:11" x14ac:dyDescent="0.35">
      <c r="A61" s="84"/>
      <c r="B61" s="85" t="s">
        <v>156</v>
      </c>
      <c r="C61" s="86">
        <v>0</v>
      </c>
      <c r="D61" s="71"/>
      <c r="E61" s="69"/>
      <c r="F61" s="71"/>
      <c r="G61" s="71"/>
      <c r="H61" s="71"/>
      <c r="I61" s="71"/>
      <c r="J61" s="69"/>
      <c r="K61" s="71">
        <f>F60*C61</f>
        <v>0</v>
      </c>
    </row>
    <row r="62" spans="1:11" x14ac:dyDescent="0.35">
      <c r="A62" s="84"/>
      <c r="B62" s="85" t="s">
        <v>6</v>
      </c>
      <c r="C62" s="69"/>
      <c r="D62" s="71"/>
      <c r="E62" s="69"/>
      <c r="F62" s="69"/>
      <c r="G62" s="71"/>
      <c r="H62" s="71"/>
      <c r="I62" s="71"/>
      <c r="J62" s="69"/>
      <c r="K62" s="71">
        <f>K60+K61</f>
        <v>0</v>
      </c>
    </row>
    <row r="63" spans="1:11" x14ac:dyDescent="0.35">
      <c r="A63" s="84"/>
      <c r="B63" s="85" t="s">
        <v>157</v>
      </c>
      <c r="C63" s="86">
        <v>0</v>
      </c>
      <c r="D63" s="71"/>
      <c r="E63" s="69"/>
      <c r="F63" s="69"/>
      <c r="G63" s="71"/>
      <c r="H63" s="71"/>
      <c r="I63" s="71"/>
      <c r="J63" s="69"/>
      <c r="K63" s="71">
        <f>K62*C63</f>
        <v>0</v>
      </c>
    </row>
    <row r="64" spans="1:11" x14ac:dyDescent="0.35">
      <c r="A64" s="84"/>
      <c r="B64" s="85" t="s">
        <v>6</v>
      </c>
      <c r="C64" s="69"/>
      <c r="D64" s="71"/>
      <c r="E64" s="69"/>
      <c r="F64" s="69"/>
      <c r="G64" s="71"/>
      <c r="H64" s="71"/>
      <c r="I64" s="71"/>
      <c r="J64" s="69"/>
      <c r="K64" s="71">
        <f>K63+K62</f>
        <v>0</v>
      </c>
    </row>
    <row r="65" spans="1:11" x14ac:dyDescent="0.35">
      <c r="A65" s="84"/>
      <c r="B65" s="85" t="s">
        <v>9</v>
      </c>
      <c r="C65" s="86">
        <v>0</v>
      </c>
      <c r="D65" s="71"/>
      <c r="E65" s="69"/>
      <c r="F65" s="69"/>
      <c r="G65" s="71"/>
      <c r="H65" s="71"/>
      <c r="I65" s="71"/>
      <c r="J65" s="69"/>
      <c r="K65" s="71">
        <f>K64*C65</f>
        <v>0</v>
      </c>
    </row>
    <row r="66" spans="1:11" x14ac:dyDescent="0.35">
      <c r="A66" s="87"/>
      <c r="B66" s="85" t="s">
        <v>6</v>
      </c>
      <c r="C66" s="69"/>
      <c r="D66" s="71"/>
      <c r="E66" s="69"/>
      <c r="F66" s="69"/>
      <c r="G66" s="71"/>
      <c r="H66" s="71"/>
      <c r="I66" s="71"/>
      <c r="J66" s="69"/>
      <c r="K66" s="71">
        <f>K65+K64</f>
        <v>0</v>
      </c>
    </row>
    <row r="67" spans="1:11" x14ac:dyDescent="0.35">
      <c r="A67" s="87"/>
      <c r="B67" s="85" t="s">
        <v>10</v>
      </c>
      <c r="C67" s="86">
        <v>0</v>
      </c>
      <c r="D67" s="71"/>
      <c r="E67" s="69"/>
      <c r="F67" s="69"/>
      <c r="G67" s="71"/>
      <c r="H67" s="71"/>
      <c r="I67" s="71"/>
      <c r="J67" s="69"/>
      <c r="K67" s="71">
        <f>K66*C67</f>
        <v>0</v>
      </c>
    </row>
    <row r="68" spans="1:11" x14ac:dyDescent="0.35">
      <c r="A68" s="87"/>
      <c r="B68" s="85" t="s">
        <v>75</v>
      </c>
      <c r="C68" s="86">
        <v>0.02</v>
      </c>
      <c r="D68" s="71"/>
      <c r="E68" s="69"/>
      <c r="F68" s="69"/>
      <c r="G68" s="71"/>
      <c r="H68" s="71"/>
      <c r="I68" s="71"/>
      <c r="J68" s="69"/>
      <c r="K68" s="71">
        <f>H60*C68</f>
        <v>0</v>
      </c>
    </row>
    <row r="69" spans="1:11" x14ac:dyDescent="0.35">
      <c r="A69" s="87"/>
      <c r="B69" s="85" t="s">
        <v>6</v>
      </c>
      <c r="C69" s="69"/>
      <c r="D69" s="71"/>
      <c r="E69" s="69"/>
      <c r="F69" s="69"/>
      <c r="G69" s="71"/>
      <c r="H69" s="71"/>
      <c r="I69" s="71"/>
      <c r="J69" s="69"/>
      <c r="K69" s="71">
        <f>K68+K67+K66</f>
        <v>0</v>
      </c>
    </row>
    <row r="70" spans="1:11" x14ac:dyDescent="0.35">
      <c r="A70" s="84"/>
      <c r="B70" s="70" t="s">
        <v>158</v>
      </c>
      <c r="C70" s="86">
        <v>0.18</v>
      </c>
      <c r="D70" s="71"/>
      <c r="E70" s="69"/>
      <c r="F70" s="69"/>
      <c r="G70" s="69"/>
      <c r="H70" s="69"/>
      <c r="I70" s="69"/>
      <c r="J70" s="69"/>
      <c r="K70" s="71">
        <f>K69*0.18</f>
        <v>0</v>
      </c>
    </row>
    <row r="71" spans="1:11" x14ac:dyDescent="0.35">
      <c r="A71" s="67"/>
      <c r="B71" s="76" t="s">
        <v>159</v>
      </c>
      <c r="C71" s="67"/>
      <c r="D71" s="67"/>
      <c r="E71" s="67"/>
      <c r="F71" s="67"/>
      <c r="G71" s="67"/>
      <c r="H71" s="67"/>
      <c r="I71" s="67"/>
      <c r="J71" s="67"/>
      <c r="K71" s="83">
        <f>K70+K69</f>
        <v>0</v>
      </c>
    </row>
    <row r="72" spans="1:11" x14ac:dyDescent="0.35">
      <c r="J72" s="88"/>
    </row>
    <row r="73" spans="1:11" ht="27" x14ac:dyDescent="0.35">
      <c r="B73" s="99" t="s">
        <v>101</v>
      </c>
      <c r="C73" s="114"/>
      <c r="D73" s="114"/>
      <c r="E73" s="114"/>
      <c r="F73" s="114"/>
      <c r="G73" s="114"/>
      <c r="H73" s="114"/>
      <c r="I73" s="114"/>
      <c r="J73" s="114"/>
    </row>
  </sheetData>
  <mergeCells count="13">
    <mergeCell ref="I5:J5"/>
    <mergeCell ref="K5:K6"/>
    <mergeCell ref="C73:J73"/>
    <mergeCell ref="A2:K2"/>
    <mergeCell ref="A3:K3"/>
    <mergeCell ref="C4:I4"/>
    <mergeCell ref="J4:K4"/>
    <mergeCell ref="A5:A6"/>
    <mergeCell ref="B5:B6"/>
    <mergeCell ref="C5:C6"/>
    <mergeCell ref="D5:D6"/>
    <mergeCell ref="E5:F5"/>
    <mergeCell ref="G5:H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რეფ.ზუგდიდი, სარდაფი</vt:lpstr>
      <vt:lpstr>ER სარდაფი</vt:lpstr>
      <vt:lpstr>ემერჯენსის სარემონტო სამუშაოები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2021-03-11T13:43:37Z</dcterms:modified>
</cp:coreProperties>
</file>